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C:\Users\Owner\OneDrive\Desktop\"/>
    </mc:Choice>
  </mc:AlternateContent>
  <xr:revisionPtr revIDLastSave="0" documentId="13_ncr:1_{FB14A2A7-7D2F-4BCD-9E7B-3501E53491E0}" xr6:coauthVersionLast="45" xr6:coauthVersionMax="45" xr10:uidLastSave="{00000000-0000-0000-0000-000000000000}"/>
  <bookViews>
    <workbookView xWindow="0" yWindow="0" windowWidth="28800" windowHeight="15600" xr2:uid="{00000000-000D-0000-FFFF-FFFF00000000}"/>
  </bookViews>
  <sheets>
    <sheet name="2019 actual budget" sheetId="2" r:id="rId1"/>
    <sheet name="2019 proposed budget" sheetId="1" r:id="rId2"/>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6" i="2" l="1"/>
  <c r="M6" i="2" l="1"/>
  <c r="O45" i="2"/>
  <c r="H50" i="2" l="1"/>
  <c r="J6" i="2" l="1"/>
  <c r="O18" i="2" l="1"/>
  <c r="O43" i="2"/>
  <c r="O32" i="2" l="1"/>
  <c r="O24" i="2" l="1"/>
  <c r="O34" i="2" l="1"/>
  <c r="O23" i="2"/>
  <c r="N9" i="2" l="1"/>
  <c r="N19" i="2" l="1"/>
  <c r="N45" i="2"/>
  <c r="N18" i="2" l="1"/>
  <c r="N43" i="2"/>
  <c r="N32" i="2" l="1"/>
  <c r="N41" i="2" l="1"/>
  <c r="N40" i="2" l="1"/>
  <c r="M41" i="2" l="1"/>
  <c r="N35" i="2"/>
  <c r="M35" i="2"/>
  <c r="N34" i="2"/>
  <c r="M9" i="2" l="1"/>
  <c r="M45" i="2" l="1"/>
  <c r="M18" i="2" l="1"/>
  <c r="M24" i="2" l="1"/>
  <c r="M43" i="2"/>
  <c r="M32" i="2" l="1"/>
  <c r="M17" i="2" l="1"/>
  <c r="M34" i="2" l="1"/>
  <c r="M21" i="2" l="1"/>
  <c r="L9" i="2" l="1"/>
  <c r="L24" i="2" l="1"/>
  <c r="L45" i="2"/>
  <c r="L43" i="2" l="1"/>
  <c r="L18" i="2"/>
  <c r="L35" i="2" l="1"/>
  <c r="L7" i="2" l="1"/>
  <c r="L32" i="2" l="1"/>
  <c r="L17" i="2" l="1"/>
  <c r="L34" i="2" l="1"/>
  <c r="K9" i="2" l="1"/>
  <c r="K45" i="2" l="1"/>
  <c r="K43" i="2" l="1"/>
  <c r="K18" i="2"/>
  <c r="K32" i="2" l="1"/>
  <c r="J43" i="2" l="1"/>
  <c r="K34" i="2"/>
  <c r="J9" i="2" l="1"/>
  <c r="J45" i="2" l="1"/>
  <c r="J18" i="2" l="1"/>
  <c r="J32" i="2" l="1"/>
  <c r="J34" i="2" l="1"/>
  <c r="I9" i="2" l="1"/>
  <c r="I45" i="2" l="1"/>
  <c r="I32" i="2"/>
  <c r="I6" i="2" l="1"/>
  <c r="I18" i="2"/>
  <c r="I43" i="2"/>
  <c r="I24" i="2" l="1"/>
  <c r="H9" i="2" l="1"/>
  <c r="I34" i="2" l="1"/>
  <c r="H41" i="2" l="1"/>
  <c r="H45" i="2"/>
  <c r="H32" i="2" l="1"/>
  <c r="H43" i="2" l="1"/>
  <c r="H18" i="2"/>
  <c r="G9" i="2" l="1"/>
  <c r="H6" i="2" l="1"/>
  <c r="H34" i="2" l="1"/>
  <c r="G45" i="2" l="1"/>
  <c r="G41" i="2" l="1"/>
  <c r="G43" i="2" l="1"/>
  <c r="G36" i="2" l="1"/>
  <c r="G18" i="2" l="1"/>
  <c r="G32" i="2" l="1"/>
  <c r="G34" i="2" l="1"/>
  <c r="E9" i="2"/>
  <c r="F9" i="2"/>
  <c r="G6" i="2"/>
  <c r="F6" i="2" l="1"/>
  <c r="F19" i="2" l="1"/>
  <c r="F45" i="2" l="1"/>
  <c r="F18" i="2" l="1"/>
  <c r="F43" i="2" l="1"/>
  <c r="F41" i="2" l="1"/>
  <c r="F32" i="2" l="1"/>
  <c r="F7" i="2" l="1"/>
  <c r="E6" i="2" l="1"/>
  <c r="F34" i="2"/>
  <c r="E45" i="2" l="1"/>
  <c r="E19" i="2" l="1"/>
  <c r="E18" i="2" l="1"/>
  <c r="E43" i="2" l="1"/>
  <c r="E32" i="2" l="1"/>
  <c r="E8" i="2" l="1"/>
  <c r="D8" i="2" l="1"/>
  <c r="E13" i="2"/>
  <c r="D6" i="2" l="1"/>
  <c r="P6" i="2" s="1"/>
  <c r="E34" i="2"/>
  <c r="D9" i="2" l="1"/>
  <c r="P9" i="2" s="1"/>
  <c r="D45" i="2" l="1"/>
  <c r="D19" i="2" l="1"/>
  <c r="D18" i="2" l="1"/>
  <c r="D43" i="2" l="1"/>
  <c r="P15" i="2" l="1"/>
  <c r="P14" i="2"/>
  <c r="D32" i="2" l="1"/>
  <c r="D38" i="2" l="1"/>
  <c r="D36" i="1" l="1"/>
  <c r="P36" i="1" s="1"/>
  <c r="D24" i="2" l="1"/>
  <c r="E53" i="2" l="1"/>
  <c r="F53" i="2"/>
  <c r="G53" i="2"/>
  <c r="H53" i="2"/>
  <c r="I53" i="2"/>
  <c r="J53" i="2"/>
  <c r="K53" i="2"/>
  <c r="L53" i="2"/>
  <c r="M53" i="2"/>
  <c r="N53" i="2"/>
  <c r="O53" i="2"/>
  <c r="P7" i="2" l="1"/>
  <c r="P8" i="2"/>
  <c r="D34" i="2" l="1"/>
  <c r="D53" i="2" s="1"/>
  <c r="D55" i="2" s="1"/>
  <c r="E55" i="2" s="1"/>
  <c r="F55" i="2" s="1"/>
  <c r="G55" i="2" s="1"/>
  <c r="H55" i="2" s="1"/>
  <c r="I55" i="2" s="1"/>
  <c r="J55" i="2" s="1"/>
  <c r="K55" i="2" s="1"/>
  <c r="L55" i="2" s="1"/>
  <c r="M55" i="2" s="1"/>
  <c r="N55" i="2" s="1"/>
  <c r="O55" i="2" s="1"/>
  <c r="P7" i="1" l="1"/>
  <c r="P6" i="1"/>
  <c r="P42" i="1"/>
  <c r="P41" i="1"/>
  <c r="P21" i="1"/>
  <c r="P20" i="2" l="1"/>
  <c r="P13" i="2"/>
  <c r="P16" i="2"/>
  <c r="P17" i="2"/>
  <c r="P18" i="2"/>
  <c r="P19" i="2"/>
  <c r="P22" i="2"/>
  <c r="P23" i="2"/>
  <c r="P26" i="2"/>
  <c r="P27" i="2"/>
  <c r="P28" i="2"/>
  <c r="P29" i="2"/>
  <c r="P30" i="2"/>
  <c r="P32" i="2"/>
  <c r="P35" i="2"/>
  <c r="P38" i="2"/>
  <c r="P39" i="2"/>
  <c r="P40" i="2"/>
  <c r="P41" i="2"/>
  <c r="P44" i="2"/>
  <c r="P45" i="2"/>
  <c r="P43" i="2"/>
  <c r="P24" i="2"/>
  <c r="P34" i="2"/>
  <c r="P31" i="2"/>
  <c r="P51" i="2"/>
  <c r="P50" i="2"/>
  <c r="P49" i="2"/>
  <c r="P48" i="2"/>
  <c r="P47" i="2"/>
  <c r="P37" i="2"/>
  <c r="P36" i="2"/>
  <c r="P21" i="2" l="1"/>
  <c r="P53" i="2" s="1"/>
  <c r="P55" i="2" s="1"/>
  <c r="P33" i="1"/>
  <c r="O53" i="1" l="1"/>
  <c r="N53" i="1"/>
  <c r="M53" i="1"/>
  <c r="L53" i="1"/>
  <c r="K53" i="1"/>
  <c r="J53" i="1"/>
  <c r="I53" i="1"/>
  <c r="H53" i="1"/>
  <c r="G53" i="1"/>
  <c r="F53" i="1"/>
  <c r="E53" i="1"/>
  <c r="P50" i="1"/>
  <c r="P49" i="1"/>
  <c r="P48" i="1"/>
  <c r="P47" i="1"/>
  <c r="P46" i="1"/>
  <c r="P43" i="1"/>
  <c r="P35" i="1"/>
  <c r="P34" i="1"/>
  <c r="P32" i="1"/>
  <c r="P29" i="1"/>
  <c r="P28" i="1"/>
  <c r="P27" i="1"/>
  <c r="P26" i="1"/>
  <c r="P25" i="1"/>
  <c r="P24" i="1"/>
  <c r="P23" i="1"/>
  <c r="P20" i="1"/>
  <c r="P19" i="1"/>
  <c r="P18" i="1"/>
  <c r="P17" i="1"/>
  <c r="P16" i="1"/>
  <c r="P15" i="1"/>
  <c r="P14" i="1"/>
  <c r="P13" i="1"/>
  <c r="D53" i="1"/>
  <c r="D56" i="1" s="1"/>
  <c r="E56" i="1" s="1"/>
  <c r="F56" i="1" l="1"/>
  <c r="G56" i="1" s="1"/>
  <c r="H56" i="1" s="1"/>
  <c r="I56" i="1" s="1"/>
  <c r="J56" i="1" s="1"/>
  <c r="K56" i="1" s="1"/>
  <c r="L56" i="1" s="1"/>
  <c r="M56" i="1" s="1"/>
  <c r="N56" i="1" s="1"/>
  <c r="O56" i="1" s="1"/>
  <c r="P53" i="1"/>
  <c r="P56" i="1" s="1"/>
</calcChain>
</file>

<file path=xl/sharedStrings.xml><?xml version="1.0" encoding="utf-8"?>
<sst xmlns="http://schemas.openxmlformats.org/spreadsheetml/2006/main" count="183" uniqueCount="98">
  <si>
    <r>
      <t>Annual Home Owner Assesment</t>
    </r>
    <r>
      <rPr>
        <sz val="11"/>
        <rFont val="Calibri"/>
        <family val="2"/>
        <scheme val="minor"/>
      </rPr>
      <t>:</t>
    </r>
    <r>
      <rPr>
        <sz val="16"/>
        <rFont val="Calibri"/>
        <family val="2"/>
        <scheme val="minor"/>
      </rPr>
      <t xml:space="preserve"> $300.00</t>
    </r>
  </si>
  <si>
    <t>Jan</t>
  </si>
  <si>
    <t>Feb</t>
  </si>
  <si>
    <t>Mar</t>
  </si>
  <si>
    <t>Apr</t>
  </si>
  <si>
    <t>May</t>
  </si>
  <si>
    <t>Jun</t>
  </si>
  <si>
    <t>Jul</t>
  </si>
  <si>
    <t>Aug</t>
  </si>
  <si>
    <t>Sep</t>
  </si>
  <si>
    <t>Oct</t>
  </si>
  <si>
    <t>Nov</t>
  </si>
  <si>
    <t>Dec</t>
  </si>
  <si>
    <t>Totai</t>
  </si>
  <si>
    <t>INCOME</t>
  </si>
  <si>
    <t>Assessments</t>
  </si>
  <si>
    <t>$         -</t>
  </si>
  <si>
    <t>$          -</t>
  </si>
  <si>
    <t xml:space="preserve">$         - </t>
  </si>
  <si>
    <t>$        -</t>
  </si>
  <si>
    <t>End of Income</t>
  </si>
  <si>
    <t>Expenses</t>
  </si>
  <si>
    <t>General</t>
  </si>
  <si>
    <t>Total</t>
  </si>
  <si>
    <t>Accounting fees (Tax Prep)</t>
  </si>
  <si>
    <t xml:space="preserve"> $       -</t>
  </si>
  <si>
    <t>&amp;         -</t>
  </si>
  <si>
    <t xml:space="preserve">$        - </t>
  </si>
  <si>
    <t>Lien Fees</t>
  </si>
  <si>
    <t>Additional Legal</t>
  </si>
  <si>
    <t>Insurance</t>
  </si>
  <si>
    <t>Annual Secretary of State Renewal</t>
  </si>
  <si>
    <t>Property Taxes</t>
  </si>
  <si>
    <t>Postage &amp; Mail</t>
  </si>
  <si>
    <t>Late Notices (40%/20%)</t>
  </si>
  <si>
    <t>Intent to Lien letter (10%)</t>
  </si>
  <si>
    <t>Certified Lien Letter (5%)</t>
  </si>
  <si>
    <t>Site Improvement</t>
  </si>
  <si>
    <t>Walking Trail</t>
  </si>
  <si>
    <t>Utilities</t>
  </si>
  <si>
    <t>Electricity</t>
  </si>
  <si>
    <t>Water</t>
  </si>
  <si>
    <t>Reserves</t>
  </si>
  <si>
    <t>Insurance Deductible</t>
  </si>
  <si>
    <t>Sign Replacement</t>
  </si>
  <si>
    <t>Fence Repair</t>
  </si>
  <si>
    <t>Additional Projects</t>
  </si>
  <si>
    <t>Net Income</t>
  </si>
  <si>
    <t xml:space="preserve">** The Haven HOA pays the water bill for the entrance to the subdivision. Bruno Management pays the Electricity for the entrance to the subdivision. The grass maintance is split between The Haven HOA and Bruno Management for the entrance to the subdivision. </t>
  </si>
  <si>
    <t>**Bruno Management Electricity Payment</t>
  </si>
  <si>
    <t>HOA Administration Fees</t>
  </si>
  <si>
    <t>General Reserves</t>
  </si>
  <si>
    <t>Irrigation Repairs</t>
  </si>
  <si>
    <t>BASED ON The Haven Board Managing the Association</t>
  </si>
  <si>
    <t>Sign Maintenance</t>
  </si>
  <si>
    <t>Committees- Safety-Compliance-Decorating</t>
  </si>
  <si>
    <t>$2,400.00</t>
  </si>
  <si>
    <t>General Maintenance-Park equip.-Pond</t>
  </si>
  <si>
    <t>Office Supplies</t>
  </si>
  <si>
    <t xml:space="preserve">Common Aera Lawn Care </t>
  </si>
  <si>
    <t>Redminder Letter (5%)</t>
  </si>
  <si>
    <t>Electrical Panel Install (outlets)</t>
  </si>
  <si>
    <t>End of Expenses</t>
  </si>
  <si>
    <t>Invoices</t>
  </si>
  <si>
    <t>Based on Lots</t>
  </si>
  <si>
    <t>HOA Rememburstments</t>
  </si>
  <si>
    <t>Mailing expenses</t>
  </si>
  <si>
    <t>Carry over debt</t>
  </si>
  <si>
    <t>Equipment Rental</t>
  </si>
  <si>
    <t>Expenses Total</t>
  </si>
  <si>
    <t xml:space="preserve"> </t>
  </si>
  <si>
    <t>The Haven HOA Project Budget 2019</t>
  </si>
  <si>
    <t>$      -</t>
  </si>
  <si>
    <t>$   -</t>
  </si>
  <si>
    <t>$    -</t>
  </si>
  <si>
    <t>Late Notices (40%/20%) 30 - 60 - 90 - Day Notice</t>
  </si>
  <si>
    <t>$     -</t>
  </si>
  <si>
    <t>Payment to The Haven from Bruno Mgmt. for lawn care</t>
  </si>
  <si>
    <t>The Haven HOA Actual Budget 2019</t>
  </si>
  <si>
    <r>
      <rPr>
        <b/>
        <sz val="11"/>
        <color theme="1"/>
        <rFont val="Georgia"/>
        <family val="1"/>
      </rPr>
      <t>Annual Home Owner Assesment</t>
    </r>
    <r>
      <rPr>
        <sz val="11"/>
        <rFont val="Calibri"/>
        <family val="2"/>
        <scheme val="minor"/>
      </rPr>
      <t>:</t>
    </r>
    <r>
      <rPr>
        <sz val="16"/>
        <rFont val="Calibri"/>
        <family val="2"/>
        <scheme val="minor"/>
      </rPr>
      <t xml:space="preserve"> </t>
    </r>
    <r>
      <rPr>
        <b/>
        <sz val="16"/>
        <rFont val="Calibri"/>
        <family val="2"/>
        <scheme val="minor"/>
      </rPr>
      <t>$300.00</t>
    </r>
  </si>
  <si>
    <t>General Reserve carry over from 2018 for common areas imporovement</t>
  </si>
  <si>
    <t xml:space="preserve"> HOA Admin Quick Books/Flywheel</t>
  </si>
  <si>
    <t>Based on 93 Lots</t>
  </si>
  <si>
    <t>Walking Trail Maintenance</t>
  </si>
  <si>
    <t>NFS Checks Returned</t>
  </si>
  <si>
    <t>Banking fees</t>
  </si>
  <si>
    <t>Water had a double payment for January due to the account being frozen because of paper work at the bank was not signed</t>
  </si>
  <si>
    <t>$3,088.40 carry over from 2018 general reserve to be used for common area improvements</t>
  </si>
  <si>
    <t>IPS Insurance For Common's Areas</t>
  </si>
  <si>
    <t>NOTE* $3,088.40 was carried over from 2018 Budget.</t>
  </si>
  <si>
    <t>Payment  Bruno Mgmt./Tangi EastLLC Lawn care</t>
  </si>
  <si>
    <t>General Maintenance-Park equip.-Pond - front entrance</t>
  </si>
  <si>
    <t>Insurance for common areas paid in full in the month of May</t>
  </si>
  <si>
    <t>Back Assessments and Liens Paid</t>
  </si>
  <si>
    <t xml:space="preserve">Empty lot Spanish Oak </t>
  </si>
  <si>
    <t xml:space="preserve">NOTE: July deposit of $300.00 - $75.00 for 3rd quarter 2019 - $75.00 for 4th quarter 2019 - $75.00 for 1st quarter of 2020 - $75.00 for 2nd quarter of 2020 </t>
  </si>
  <si>
    <t>Note: September 10, 2019  paid their lien and back assessment of $750.00</t>
  </si>
  <si>
    <t>* Additional Projects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</si>
</sst>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23" x14ac:knownFonts="1">
    <font>
      <sz val="11"/>
      <color theme="1"/>
      <name val="Calibri"/>
      <family val="2"/>
      <scheme val="minor"/>
    </font>
    <font>
      <sz val="11"/>
      <color theme="1"/>
      <name val="Calibri"/>
      <family val="2"/>
      <scheme val="minor"/>
    </font>
    <font>
      <sz val="22"/>
      <color theme="1"/>
      <name val="Calibri"/>
      <family val="2"/>
      <scheme val="minor"/>
    </font>
    <font>
      <sz val="11"/>
      <name val="Calibri"/>
      <family val="2"/>
      <scheme val="minor"/>
    </font>
    <font>
      <sz val="16"/>
      <name val="Calibri"/>
      <family val="2"/>
      <scheme val="minor"/>
    </font>
    <font>
      <b/>
      <sz val="14"/>
      <color theme="1"/>
      <name val="Calibri"/>
      <family val="2"/>
      <scheme val="minor"/>
    </font>
    <font>
      <b/>
      <sz val="18"/>
      <color theme="1"/>
      <name val="Calibri"/>
      <family val="2"/>
      <scheme val="minor"/>
    </font>
    <font>
      <sz val="14"/>
      <color theme="1"/>
      <name val="Calibri"/>
      <family val="2"/>
      <scheme val="minor"/>
    </font>
    <font>
      <b/>
      <sz val="16"/>
      <color theme="1"/>
      <name val="Calibri"/>
      <family val="2"/>
      <scheme val="minor"/>
    </font>
    <font>
      <sz val="12"/>
      <color theme="1"/>
      <name val="Calibri"/>
      <family val="2"/>
      <scheme val="minor"/>
    </font>
    <font>
      <sz val="18"/>
      <color theme="1"/>
      <name val="Calibri"/>
      <family val="2"/>
      <scheme val="minor"/>
    </font>
    <font>
      <b/>
      <sz val="16"/>
      <name val="Calibri"/>
      <family val="2"/>
      <scheme val="minor"/>
    </font>
    <font>
      <sz val="14"/>
      <color rgb="FFFF0000"/>
      <name val="Calibri"/>
      <family val="2"/>
      <scheme val="minor"/>
    </font>
    <font>
      <b/>
      <sz val="11"/>
      <color theme="1"/>
      <name val="Calibri"/>
      <family val="2"/>
      <scheme val="minor"/>
    </font>
    <font>
      <b/>
      <sz val="22"/>
      <color theme="1"/>
      <name val="Georgia"/>
      <family val="1"/>
    </font>
    <font>
      <b/>
      <sz val="11"/>
      <color theme="1"/>
      <name val="Georgia"/>
      <family val="1"/>
    </font>
    <font>
      <sz val="11"/>
      <color theme="1"/>
      <name val="Calibri"/>
      <family val="1"/>
      <scheme val="minor"/>
    </font>
    <font>
      <b/>
      <sz val="14"/>
      <color theme="1"/>
      <name val="Georgia"/>
      <family val="1"/>
    </font>
    <font>
      <b/>
      <sz val="14"/>
      <color rgb="FF049E21"/>
      <name val="Calibri"/>
      <family val="2"/>
      <scheme val="minor"/>
    </font>
    <font>
      <b/>
      <sz val="18"/>
      <color rgb="FFFF0000"/>
      <name val="Calibri"/>
      <family val="2"/>
      <scheme val="minor"/>
    </font>
    <font>
      <sz val="11"/>
      <color rgb="FFFF0000"/>
      <name val="Calibri"/>
      <family val="2"/>
      <scheme val="minor"/>
    </font>
    <font>
      <b/>
      <sz val="16"/>
      <color rgb="FFFF0000"/>
      <name val="Calibri"/>
      <family val="2"/>
      <scheme val="minor"/>
    </font>
    <font>
      <sz val="16"/>
      <color theme="1"/>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93">
    <xf numFmtId="0" fontId="0" fillId="0" borderId="0" xfId="0"/>
    <xf numFmtId="0" fontId="0" fillId="0" borderId="4" xfId="0" applyBorder="1"/>
    <xf numFmtId="8" fontId="0" fillId="0" borderId="4" xfId="0" applyNumberFormat="1" applyBorder="1"/>
    <xf numFmtId="44" fontId="0" fillId="0" borderId="4" xfId="1" applyFont="1" applyBorder="1"/>
    <xf numFmtId="44" fontId="0" fillId="0" borderId="4" xfId="0" applyNumberFormat="1" applyBorder="1"/>
    <xf numFmtId="8" fontId="0" fillId="0" borderId="4" xfId="0" applyNumberFormat="1" applyBorder="1" applyAlignment="1">
      <alignment horizontal="right"/>
    </xf>
    <xf numFmtId="0" fontId="0" fillId="0" borderId="2" xfId="0" applyBorder="1" applyAlignment="1">
      <alignment horizontal="left"/>
    </xf>
    <xf numFmtId="0" fontId="0" fillId="0" borderId="3" xfId="0" applyBorder="1" applyAlignment="1">
      <alignment horizontal="left"/>
    </xf>
    <xf numFmtId="0" fontId="0" fillId="0" borderId="1" xfId="0" applyBorder="1"/>
    <xf numFmtId="0" fontId="0" fillId="0" borderId="2" xfId="0" applyBorder="1"/>
    <xf numFmtId="0" fontId="0" fillId="0" borderId="3" xfId="0" applyBorder="1"/>
    <xf numFmtId="8" fontId="0" fillId="0" borderId="4" xfId="1" applyNumberFormat="1" applyFont="1" applyBorder="1"/>
    <xf numFmtId="44" fontId="0" fillId="0" borderId="0" xfId="1" applyFont="1"/>
    <xf numFmtId="6" fontId="0" fillId="0" borderId="1" xfId="0" quotePrefix="1" applyNumberFormat="1" applyBorder="1" applyAlignment="1">
      <alignment horizontal="right"/>
    </xf>
    <xf numFmtId="8" fontId="0" fillId="0" borderId="0" xfId="0" applyNumberFormat="1"/>
    <xf numFmtId="0" fontId="0" fillId="0" borderId="0" xfId="0" quotePrefix="1"/>
    <xf numFmtId="8" fontId="0" fillId="0" borderId="1" xfId="1" applyNumberFormat="1" applyFont="1" applyBorder="1"/>
    <xf numFmtId="8" fontId="0" fillId="0" borderId="4" xfId="1" applyNumberFormat="1" applyFont="1" applyBorder="1" applyAlignment="1">
      <alignment horizontal="right"/>
    </xf>
    <xf numFmtId="8" fontId="0" fillId="0" borderId="6" xfId="1" applyNumberFormat="1" applyFont="1" applyBorder="1"/>
    <xf numFmtId="0" fontId="0" fillId="0" borderId="6" xfId="0" applyBorder="1"/>
    <xf numFmtId="44" fontId="0" fillId="0" borderId="6" xfId="1" applyFont="1" applyBorder="1"/>
    <xf numFmtId="164" fontId="12" fillId="0" borderId="4" xfId="0" applyNumberFormat="1" applyFont="1" applyBorder="1"/>
    <xf numFmtId="164" fontId="7" fillId="0" borderId="4" xfId="1" applyNumberFormat="1" applyFont="1" applyBorder="1"/>
    <xf numFmtId="164" fontId="7" fillId="0" borderId="4" xfId="0" applyNumberFormat="1" applyFont="1" applyBorder="1"/>
    <xf numFmtId="164" fontId="7" fillId="0" borderId="4" xfId="1" applyNumberFormat="1" applyFont="1" applyBorder="1" applyAlignment="1">
      <alignment horizontal="right"/>
    </xf>
    <xf numFmtId="164" fontId="7" fillId="0" borderId="4" xfId="0" quotePrefix="1" applyNumberFormat="1" applyFont="1" applyBorder="1" applyAlignment="1">
      <alignment horizontal="right"/>
    </xf>
    <xf numFmtId="8" fontId="7" fillId="0" borderId="4" xfId="0" applyNumberFormat="1" applyFont="1" applyBorder="1"/>
    <xf numFmtId="0" fontId="7" fillId="0" borderId="4" xfId="0" applyFont="1" applyBorder="1"/>
    <xf numFmtId="0" fontId="10" fillId="0" borderId="4" xfId="0" applyFont="1" applyBorder="1" applyAlignment="1">
      <alignment horizontal="center"/>
    </xf>
    <xf numFmtId="0" fontId="5" fillId="0" borderId="0" xfId="0" applyFont="1"/>
    <xf numFmtId="0" fontId="5" fillId="0" borderId="2" xfId="0" applyFont="1" applyBorder="1" applyAlignment="1">
      <alignment horizontal="center"/>
    </xf>
    <xf numFmtId="0" fontId="5" fillId="0" borderId="1" xfId="0" applyFont="1" applyBorder="1" applyAlignment="1">
      <alignment horizontal="center" wrapText="1"/>
    </xf>
    <xf numFmtId="0" fontId="13" fillId="0" borderId="0" xfId="0" applyFont="1"/>
    <xf numFmtId="8" fontId="0" fillId="0" borderId="4" xfId="0" quotePrefix="1" applyNumberFormat="1" applyBorder="1" applyAlignment="1">
      <alignment horizontal="right"/>
    </xf>
    <xf numFmtId="0" fontId="13" fillId="0" borderId="2" xfId="0" applyFont="1" applyBorder="1" applyAlignment="1">
      <alignment horizontal="center"/>
    </xf>
    <xf numFmtId="164" fontId="0" fillId="0" borderId="4" xfId="1" applyNumberFormat="1" applyFont="1" applyBorder="1"/>
    <xf numFmtId="0" fontId="0" fillId="0" borderId="1" xfId="0" applyBorder="1" applyAlignment="1">
      <alignment horizontal="center" wrapText="1"/>
    </xf>
    <xf numFmtId="164" fontId="0" fillId="0" borderId="4" xfId="0" applyNumberFormat="1" applyBorder="1"/>
    <xf numFmtId="0" fontId="5" fillId="0" borderId="0" xfId="0" applyFont="1" applyAlignment="1">
      <alignment horizontal="center"/>
    </xf>
    <xf numFmtId="164" fontId="18" fillId="0" borderId="4" xfId="0" applyNumberFormat="1" applyFont="1" applyBorder="1"/>
    <xf numFmtId="0" fontId="5" fillId="0" borderId="7" xfId="0" applyFont="1" applyBorder="1" applyAlignment="1">
      <alignment horizontal="center"/>
    </xf>
    <xf numFmtId="0" fontId="5" fillId="0" borderId="5"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19" fillId="0" borderId="0" xfId="0" applyFont="1"/>
    <xf numFmtId="0" fontId="20" fillId="0" borderId="0" xfId="0" applyFont="1"/>
    <xf numFmtId="0" fontId="21" fillId="0" borderId="0" xfId="0" applyFont="1"/>
    <xf numFmtId="0" fontId="22" fillId="0" borderId="0" xfId="0" applyFont="1"/>
    <xf numFmtId="164" fontId="7" fillId="2" borderId="4" xfId="1" applyNumberFormat="1" applyFont="1" applyFill="1" applyBorder="1"/>
    <xf numFmtId="164" fontId="7" fillId="2" borderId="4" xfId="0" applyNumberFormat="1" applyFont="1" applyFill="1" applyBorder="1"/>
    <xf numFmtId="0" fontId="6" fillId="5" borderId="1"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0" fontId="14"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16" fillId="2" borderId="1" xfId="0" applyFont="1"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17"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2" borderId="1" xfId="0" applyFont="1" applyFill="1" applyBorder="1" applyAlignment="1">
      <alignment horizontal="center"/>
    </xf>
    <xf numFmtId="0" fontId="10" fillId="0" borderId="5" xfId="0" applyFont="1" applyBorder="1" applyAlignment="1">
      <alignment horizontal="left" vertical="top" wrapText="1"/>
    </xf>
    <xf numFmtId="0" fontId="9" fillId="0" borderId="5" xfId="0" applyFont="1" applyBorder="1" applyAlignment="1">
      <alignment horizontal="left" vertical="top" wrapText="1"/>
    </xf>
    <xf numFmtId="0" fontId="9" fillId="0" borderId="0" xfId="0" applyFont="1" applyAlignment="1">
      <alignment horizontal="left" vertical="top" wrapText="1"/>
    </xf>
    <xf numFmtId="0" fontId="5" fillId="6" borderId="4" xfId="0" applyFont="1" applyFill="1" applyBorder="1" applyAlignment="1">
      <alignment horizontal="center"/>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4" borderId="1" xfId="0" applyFont="1" applyFill="1" applyBorder="1" applyAlignment="1">
      <alignment horizont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5" fillId="2" borderId="4" xfId="0" applyFont="1" applyFill="1" applyBorder="1" applyAlignment="1">
      <alignment horizontal="center"/>
    </xf>
    <xf numFmtId="0" fontId="5" fillId="0" borderId="2" xfId="0" applyFont="1" applyBorder="1" applyAlignment="1">
      <alignment horizontal="center" wrapText="1"/>
    </xf>
    <xf numFmtId="0" fontId="5" fillId="0" borderId="3" xfId="0" applyFont="1" applyBorder="1" applyAlignment="1">
      <alignment horizontal="center" wrapText="1"/>
    </xf>
    <xf numFmtId="0" fontId="6" fillId="3" borderId="4" xfId="0" applyFont="1" applyFill="1" applyBorder="1" applyAlignment="1">
      <alignment horizontal="center"/>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2" fillId="2" borderId="1" xfId="0" applyFont="1" applyFill="1" applyBorder="1" applyAlignment="1">
      <alignment horizontal="center"/>
    </xf>
    <xf numFmtId="0" fontId="0" fillId="2" borderId="1" xfId="0" applyFill="1" applyBorder="1" applyAlignment="1">
      <alignment horizontal="center"/>
    </xf>
    <xf numFmtId="0" fontId="7" fillId="4" borderId="4" xfId="0" applyFont="1" applyFill="1" applyBorder="1" applyAlignment="1">
      <alignment horizontal="center"/>
    </xf>
    <xf numFmtId="0" fontId="0" fillId="0" borderId="4" xfId="0" applyBorder="1" applyAlignment="1">
      <alignment horizontal="left"/>
    </xf>
    <xf numFmtId="0" fontId="7" fillId="5" borderId="4" xfId="0" applyFont="1" applyFill="1" applyBorder="1" applyAlignment="1">
      <alignment horizontal="center"/>
    </xf>
    <xf numFmtId="0" fontId="8" fillId="3" borderId="4" xfId="0" applyFont="1" applyFill="1" applyBorder="1" applyAlignment="1">
      <alignment horizontal="center"/>
    </xf>
    <xf numFmtId="0" fontId="0" fillId="0" borderId="4" xfId="0" applyBorder="1"/>
  </cellXfs>
  <cellStyles count="2">
    <cellStyle name="Currency" xfId="1" builtinId="4"/>
    <cellStyle name="Normal" xfId="0" builtinId="0"/>
  </cellStyles>
  <dxfs count="0"/>
  <tableStyles count="0" defaultTableStyle="TableStyleMedium2" defaultPivotStyle="PivotStyleLight16"/>
  <colors>
    <mruColors>
      <color rgb="FF049E21"/>
      <color rgb="FF06D0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62"/>
  <sheetViews>
    <sheetView tabSelected="1" zoomScale="70" zoomScaleNormal="70" workbookViewId="0">
      <pane ySplit="7" topLeftCell="A58" activePane="bottomLeft" state="frozen"/>
      <selection pane="bottomLeft" activeCell="P69" sqref="P69"/>
    </sheetView>
  </sheetViews>
  <sheetFormatPr defaultRowHeight="15" x14ac:dyDescent="0.25"/>
  <cols>
    <col min="1" max="1" width="52.7109375" customWidth="1"/>
    <col min="2" max="2" width="0.140625" customWidth="1"/>
    <col min="3" max="3" width="13.85546875" hidden="1" customWidth="1"/>
    <col min="4" max="4" width="15.140625" bestFit="1" customWidth="1"/>
    <col min="5" max="14" width="14.28515625" bestFit="1" customWidth="1"/>
    <col min="15" max="15" width="16" customWidth="1"/>
    <col min="16" max="16" width="42.85546875" customWidth="1"/>
    <col min="17" max="17" width="36.28515625" customWidth="1"/>
    <col min="21" max="21" width="12.140625" bestFit="1" customWidth="1"/>
  </cols>
  <sheetData>
    <row r="1" spans="1:16" ht="28.5" x14ac:dyDescent="0.45">
      <c r="A1" s="55" t="s">
        <v>78</v>
      </c>
      <c r="B1" s="56"/>
      <c r="C1" s="56"/>
      <c r="D1" s="56"/>
      <c r="E1" s="56"/>
      <c r="F1" s="56"/>
      <c r="G1" s="56"/>
      <c r="H1" s="56"/>
      <c r="I1" s="56"/>
      <c r="J1" s="56"/>
      <c r="K1" s="56"/>
      <c r="L1" s="57"/>
      <c r="M1" s="58" t="s">
        <v>79</v>
      </c>
      <c r="N1" s="59"/>
      <c r="O1" s="59"/>
      <c r="P1" s="60"/>
    </row>
    <row r="2" spans="1:16" ht="18.75" x14ac:dyDescent="0.3">
      <c r="A2" s="61" t="s">
        <v>53</v>
      </c>
      <c r="B2" s="62"/>
      <c r="C2" s="62"/>
      <c r="D2" s="62"/>
      <c r="E2" s="62"/>
      <c r="F2" s="62"/>
      <c r="G2" s="62"/>
      <c r="H2" s="62"/>
      <c r="I2" s="62"/>
      <c r="J2" s="62"/>
      <c r="K2" s="62"/>
      <c r="L2" s="62"/>
      <c r="M2" s="62"/>
      <c r="N2" s="62"/>
      <c r="O2" s="62"/>
      <c r="P2" s="63"/>
    </row>
    <row r="3" spans="1:16" ht="18.75" x14ac:dyDescent="0.3">
      <c r="A3" s="64" t="s">
        <v>82</v>
      </c>
      <c r="B3" s="65"/>
      <c r="C3" s="66"/>
      <c r="D3" s="27">
        <v>93</v>
      </c>
      <c r="E3" s="27">
        <v>93</v>
      </c>
      <c r="F3" s="27">
        <v>93</v>
      </c>
      <c r="G3" s="27">
        <v>93</v>
      </c>
      <c r="H3" s="27">
        <v>93</v>
      </c>
      <c r="I3" s="27">
        <v>93</v>
      </c>
      <c r="J3" s="27">
        <v>93</v>
      </c>
      <c r="K3" s="27">
        <v>93</v>
      </c>
      <c r="L3" s="27">
        <v>93</v>
      </c>
      <c r="M3" s="27">
        <v>93</v>
      </c>
      <c r="N3" s="27">
        <v>93</v>
      </c>
      <c r="O3" s="27">
        <v>93</v>
      </c>
      <c r="P3" s="27"/>
    </row>
    <row r="4" spans="1:16" ht="23.25" x14ac:dyDescent="0.35">
      <c r="A4" s="1"/>
      <c r="B4" s="1"/>
      <c r="C4" s="1"/>
      <c r="D4" s="28" t="s">
        <v>1</v>
      </c>
      <c r="E4" s="28" t="s">
        <v>2</v>
      </c>
      <c r="F4" s="28" t="s">
        <v>3</v>
      </c>
      <c r="G4" s="28" t="s">
        <v>4</v>
      </c>
      <c r="H4" s="28" t="s">
        <v>5</v>
      </c>
      <c r="I4" s="28" t="s">
        <v>6</v>
      </c>
      <c r="J4" s="28" t="s">
        <v>7</v>
      </c>
      <c r="K4" s="28" t="s">
        <v>8</v>
      </c>
      <c r="L4" s="28" t="s">
        <v>9</v>
      </c>
      <c r="M4" s="28" t="s">
        <v>10</v>
      </c>
      <c r="N4" s="28" t="s">
        <v>11</v>
      </c>
      <c r="O4" s="28" t="s">
        <v>12</v>
      </c>
      <c r="P4" s="28" t="s">
        <v>23</v>
      </c>
    </row>
    <row r="5" spans="1:16" ht="23.25" x14ac:dyDescent="0.35">
      <c r="A5" s="73" t="s">
        <v>14</v>
      </c>
      <c r="B5" s="74"/>
      <c r="C5" s="74"/>
      <c r="D5" s="74"/>
      <c r="E5" s="74"/>
      <c r="F5" s="74"/>
      <c r="G5" s="74"/>
      <c r="H5" s="74"/>
      <c r="I5" s="74"/>
      <c r="J5" s="74"/>
      <c r="K5" s="74"/>
      <c r="L5" s="74"/>
      <c r="M5" s="74"/>
      <c r="N5" s="74"/>
      <c r="O5" s="74"/>
      <c r="P5" s="75"/>
    </row>
    <row r="6" spans="1:16" ht="18.75" x14ac:dyDescent="0.3">
      <c r="A6" s="64" t="s">
        <v>15</v>
      </c>
      <c r="B6" s="65"/>
      <c r="C6" s="66"/>
      <c r="D6" s="26">
        <f>300+300+300+300+300+300+300+75+300+300+300+75+75+300+300+300+300+300+75+300+300+300+300+300+300+300+300+300+300+75+300+300+300+75+300+300+300+300+300+75+300+300+300+300+300+300+300+300+300+300+300+300+300+300+300+300+300+75+300+300+300+300+300+300+300+300+300+300+300+300+300+300+300+300+300+300+300+309</f>
        <v>21609</v>
      </c>
      <c r="E6" s="22">
        <f>300+300+363+225</f>
        <v>1188</v>
      </c>
      <c r="F6" s="22">
        <f>300+225+300+75+75+75+250+300+75</f>
        <v>1675</v>
      </c>
      <c r="G6" s="22">
        <f>225+75+75+75</f>
        <v>450</v>
      </c>
      <c r="H6" s="22">
        <f>40</f>
        <v>40</v>
      </c>
      <c r="I6" s="22">
        <f>40+75+75</f>
        <v>190</v>
      </c>
      <c r="J6" s="22">
        <f>75+75+75+75</f>
        <v>300</v>
      </c>
      <c r="K6" s="22">
        <v>0</v>
      </c>
      <c r="L6" s="22">
        <v>0</v>
      </c>
      <c r="M6" s="22">
        <f>75+75+75+75+75+75</f>
        <v>450</v>
      </c>
      <c r="N6" s="22">
        <v>0</v>
      </c>
      <c r="O6" s="22">
        <f>300+300+300+300+300+300+300+300+300+300+300+300+300+300+300+300+300+75+300+300+300+300+150+300+300+300+300+300+300+300+300+300+300+300+300+300+300+300</f>
        <v>11025</v>
      </c>
      <c r="P6" s="22">
        <f>SUM(D6:O6)</f>
        <v>36927</v>
      </c>
    </row>
    <row r="7" spans="1:16" ht="18.75" x14ac:dyDescent="0.3">
      <c r="A7" s="64" t="s">
        <v>93</v>
      </c>
      <c r="B7" s="65"/>
      <c r="C7" s="66"/>
      <c r="D7" s="26">
        <v>0</v>
      </c>
      <c r="E7" s="22">
        <v>0</v>
      </c>
      <c r="F7" s="22">
        <f>321+240</f>
        <v>561</v>
      </c>
      <c r="G7" s="22">
        <v>0</v>
      </c>
      <c r="H7" s="22">
        <v>0</v>
      </c>
      <c r="I7" s="22">
        <v>0</v>
      </c>
      <c r="J7" s="22">
        <v>0</v>
      </c>
      <c r="K7" s="22">
        <v>0</v>
      </c>
      <c r="L7" s="22">
        <f>750</f>
        <v>750</v>
      </c>
      <c r="M7" s="22">
        <v>0</v>
      </c>
      <c r="N7" s="22">
        <v>0</v>
      </c>
      <c r="O7" s="22">
        <v>0</v>
      </c>
      <c r="P7" s="22">
        <f t="shared" ref="P7:P8" si="0">SUM(D7:O7)</f>
        <v>1311</v>
      </c>
    </row>
    <row r="8" spans="1:16" ht="56.25" x14ac:dyDescent="0.3">
      <c r="A8" s="31" t="s">
        <v>80</v>
      </c>
      <c r="B8" s="38"/>
      <c r="C8" s="30"/>
      <c r="D8" s="26">
        <f>3088.4</f>
        <v>3088.4</v>
      </c>
      <c r="E8" s="22">
        <f>206</f>
        <v>206</v>
      </c>
      <c r="F8" s="22">
        <v>0</v>
      </c>
      <c r="G8" s="22">
        <v>0</v>
      </c>
      <c r="H8" s="22">
        <v>0</v>
      </c>
      <c r="I8" s="22">
        <v>0</v>
      </c>
      <c r="J8" s="22">
        <v>0</v>
      </c>
      <c r="K8" s="22">
        <v>0</v>
      </c>
      <c r="L8" s="22">
        <v>0</v>
      </c>
      <c r="M8" s="22">
        <v>0</v>
      </c>
      <c r="N8" s="22">
        <v>0</v>
      </c>
      <c r="O8" s="22">
        <v>0</v>
      </c>
      <c r="P8" s="22">
        <f t="shared" si="0"/>
        <v>3294.4</v>
      </c>
    </row>
    <row r="9" spans="1:16" ht="37.5" x14ac:dyDescent="0.3">
      <c r="A9" s="31" t="s">
        <v>90</v>
      </c>
      <c r="C9" s="30"/>
      <c r="D9" s="26">
        <f>185</f>
        <v>185</v>
      </c>
      <c r="E9" s="26">
        <f>185</f>
        <v>185</v>
      </c>
      <c r="F9" s="26">
        <f>185</f>
        <v>185</v>
      </c>
      <c r="G9" s="26">
        <f>185</f>
        <v>185</v>
      </c>
      <c r="H9" s="26">
        <f>185</f>
        <v>185</v>
      </c>
      <c r="I9" s="26">
        <f>185</f>
        <v>185</v>
      </c>
      <c r="J9" s="26">
        <f>185</f>
        <v>185</v>
      </c>
      <c r="K9" s="26">
        <f>185</f>
        <v>185</v>
      </c>
      <c r="L9" s="26">
        <f>185</f>
        <v>185</v>
      </c>
      <c r="M9" s="26">
        <f>185</f>
        <v>185</v>
      </c>
      <c r="N9" s="26">
        <f>185</f>
        <v>185</v>
      </c>
      <c r="O9" s="26">
        <v>0</v>
      </c>
      <c r="P9" s="26">
        <f>SUM(D9:O9)</f>
        <v>2035</v>
      </c>
    </row>
    <row r="10" spans="1:16" ht="23.25" x14ac:dyDescent="0.35">
      <c r="A10" s="76"/>
      <c r="B10" s="77"/>
      <c r="C10" s="77"/>
      <c r="D10" s="77"/>
      <c r="E10" s="77"/>
      <c r="F10" s="77"/>
      <c r="G10" s="77"/>
      <c r="H10" s="77"/>
      <c r="I10" s="77"/>
      <c r="J10" s="77"/>
      <c r="K10" s="77"/>
      <c r="L10" s="77"/>
      <c r="M10" s="77"/>
      <c r="N10" s="77"/>
      <c r="O10" s="77"/>
      <c r="P10" s="78"/>
    </row>
    <row r="11" spans="1:16" ht="23.25" x14ac:dyDescent="0.35">
      <c r="A11" s="73"/>
      <c r="B11" s="74"/>
      <c r="C11" s="74"/>
      <c r="D11" s="74"/>
      <c r="E11" s="74"/>
      <c r="F11" s="74"/>
      <c r="G11" s="74"/>
      <c r="H11" s="74"/>
      <c r="I11" s="74"/>
      <c r="J11" s="74"/>
      <c r="K11" s="74"/>
      <c r="L11" s="74"/>
      <c r="M11" s="74"/>
      <c r="N11" s="74"/>
      <c r="O11" s="74"/>
      <c r="P11" s="75"/>
    </row>
    <row r="12" spans="1:16" ht="23.25" x14ac:dyDescent="0.35">
      <c r="A12" s="52" t="s">
        <v>22</v>
      </c>
      <c r="B12" s="53"/>
      <c r="C12" s="53"/>
      <c r="D12" s="53"/>
      <c r="E12" s="53"/>
      <c r="F12" s="53"/>
      <c r="G12" s="53"/>
      <c r="H12" s="53"/>
      <c r="I12" s="53"/>
      <c r="J12" s="53"/>
      <c r="K12" s="53"/>
      <c r="L12" s="53"/>
      <c r="M12" s="53"/>
      <c r="N12" s="53"/>
      <c r="O12" s="53"/>
      <c r="P12" s="54"/>
    </row>
    <row r="13" spans="1:16" ht="18.75" x14ac:dyDescent="0.3">
      <c r="A13" s="67" t="s">
        <v>24</v>
      </c>
      <c r="B13" s="67"/>
      <c r="C13" s="67"/>
      <c r="D13" s="23">
        <v>0</v>
      </c>
      <c r="E13" s="23">
        <f>200</f>
        <v>200</v>
      </c>
      <c r="F13" s="23">
        <v>0</v>
      </c>
      <c r="G13" s="23">
        <v>0</v>
      </c>
      <c r="H13" s="23">
        <v>0</v>
      </c>
      <c r="I13" s="23">
        <v>0</v>
      </c>
      <c r="J13" s="23">
        <v>0</v>
      </c>
      <c r="K13" s="23">
        <v>0</v>
      </c>
      <c r="L13" s="23">
        <v>0</v>
      </c>
      <c r="M13" s="23">
        <v>0</v>
      </c>
      <c r="N13" s="23">
        <v>0</v>
      </c>
      <c r="O13" s="23">
        <v>0</v>
      </c>
      <c r="P13" s="22">
        <f t="shared" ref="P13:P35" si="1">SUM(D13:O13)</f>
        <v>200</v>
      </c>
    </row>
    <row r="14" spans="1:16" ht="18.75" x14ac:dyDescent="0.3">
      <c r="A14" s="40" t="s">
        <v>84</v>
      </c>
      <c r="B14" s="41"/>
      <c r="C14" s="42"/>
      <c r="D14" s="23">
        <v>0</v>
      </c>
      <c r="E14" s="23">
        <v>0</v>
      </c>
      <c r="F14" s="23">
        <v>0</v>
      </c>
      <c r="G14" s="23">
        <v>0</v>
      </c>
      <c r="H14" s="23">
        <v>0</v>
      </c>
      <c r="I14" s="23">
        <v>0</v>
      </c>
      <c r="J14" s="23">
        <v>0</v>
      </c>
      <c r="K14" s="23">
        <v>0</v>
      </c>
      <c r="L14" s="23">
        <v>0</v>
      </c>
      <c r="M14" s="23">
        <v>0</v>
      </c>
      <c r="N14" s="23">
        <v>0</v>
      </c>
      <c r="O14" s="23">
        <v>0</v>
      </c>
      <c r="P14" s="22">
        <f t="shared" si="1"/>
        <v>0</v>
      </c>
    </row>
    <row r="15" spans="1:16" ht="18.75" x14ac:dyDescent="0.3">
      <c r="A15" s="43" t="s">
        <v>85</v>
      </c>
      <c r="B15" s="44"/>
      <c r="C15" s="45"/>
      <c r="D15" s="23">
        <v>0</v>
      </c>
      <c r="E15" s="23">
        <v>0</v>
      </c>
      <c r="F15" s="23">
        <v>0</v>
      </c>
      <c r="G15" s="23">
        <v>0</v>
      </c>
      <c r="H15" s="23">
        <v>0</v>
      </c>
      <c r="I15" s="23">
        <v>0</v>
      </c>
      <c r="J15" s="23">
        <v>0</v>
      </c>
      <c r="K15" s="23">
        <v>0</v>
      </c>
      <c r="L15" s="23">
        <v>0</v>
      </c>
      <c r="M15" s="23">
        <v>0</v>
      </c>
      <c r="N15" s="23">
        <v>0</v>
      </c>
      <c r="O15" s="23">
        <v>0</v>
      </c>
      <c r="P15" s="22">
        <f t="shared" si="1"/>
        <v>0</v>
      </c>
    </row>
    <row r="16" spans="1:16" ht="18.75" x14ac:dyDescent="0.3">
      <c r="A16" s="67" t="s">
        <v>28</v>
      </c>
      <c r="B16" s="67"/>
      <c r="C16" s="67"/>
      <c r="D16" s="23">
        <v>0</v>
      </c>
      <c r="E16" s="23">
        <v>0</v>
      </c>
      <c r="F16" s="23">
        <v>0</v>
      </c>
      <c r="G16" s="23">
        <v>0</v>
      </c>
      <c r="H16" s="23">
        <v>0</v>
      </c>
      <c r="I16" s="23">
        <v>0</v>
      </c>
      <c r="J16" s="23">
        <v>0</v>
      </c>
      <c r="K16" s="23">
        <v>0</v>
      </c>
      <c r="L16" s="23">
        <v>0</v>
      </c>
      <c r="M16" s="23">
        <v>0</v>
      </c>
      <c r="N16" s="23">
        <v>0</v>
      </c>
      <c r="O16" s="23">
        <v>0</v>
      </c>
      <c r="P16" s="22">
        <f t="shared" si="1"/>
        <v>0</v>
      </c>
    </row>
    <row r="17" spans="1:21" ht="18.75" x14ac:dyDescent="0.3">
      <c r="A17" s="67" t="s">
        <v>29</v>
      </c>
      <c r="B17" s="67"/>
      <c r="C17" s="67"/>
      <c r="D17" s="22">
        <v>0</v>
      </c>
      <c r="E17" s="23">
        <v>0</v>
      </c>
      <c r="F17" s="23">
        <v>0</v>
      </c>
      <c r="G17" s="23">
        <v>0</v>
      </c>
      <c r="H17" s="23">
        <v>0</v>
      </c>
      <c r="I17" s="23">
        <v>0</v>
      </c>
      <c r="J17" s="23">
        <v>0</v>
      </c>
      <c r="K17" s="23">
        <v>0</v>
      </c>
      <c r="L17" s="23">
        <f>16.51</f>
        <v>16.510000000000002</v>
      </c>
      <c r="M17" s="23">
        <f>220</f>
        <v>220</v>
      </c>
      <c r="N17" s="23">
        <v>0</v>
      </c>
      <c r="O17" s="23">
        <v>0</v>
      </c>
      <c r="P17" s="22">
        <f t="shared" si="1"/>
        <v>236.51</v>
      </c>
      <c r="R17" s="15"/>
    </row>
    <row r="18" spans="1:21" ht="18.75" x14ac:dyDescent="0.3">
      <c r="A18" s="67" t="s">
        <v>81</v>
      </c>
      <c r="B18" s="67"/>
      <c r="C18" s="67"/>
      <c r="D18" s="23">
        <f t="shared" ref="D18:I18" si="2">15+30</f>
        <v>45</v>
      </c>
      <c r="E18" s="23">
        <f t="shared" si="2"/>
        <v>45</v>
      </c>
      <c r="F18" s="23">
        <f t="shared" si="2"/>
        <v>45</v>
      </c>
      <c r="G18" s="23">
        <f t="shared" si="2"/>
        <v>45</v>
      </c>
      <c r="H18" s="23">
        <f t="shared" si="2"/>
        <v>45</v>
      </c>
      <c r="I18" s="23">
        <f t="shared" si="2"/>
        <v>45</v>
      </c>
      <c r="J18" s="23">
        <f t="shared" ref="J18:O18" si="3">15+40</f>
        <v>55</v>
      </c>
      <c r="K18" s="23">
        <f t="shared" si="3"/>
        <v>55</v>
      </c>
      <c r="L18" s="23">
        <f t="shared" si="3"/>
        <v>55</v>
      </c>
      <c r="M18" s="23">
        <f t="shared" si="3"/>
        <v>55</v>
      </c>
      <c r="N18" s="23">
        <f t="shared" si="3"/>
        <v>55</v>
      </c>
      <c r="O18" s="23">
        <f t="shared" si="3"/>
        <v>55</v>
      </c>
      <c r="P18" s="22">
        <f t="shared" si="1"/>
        <v>600</v>
      </c>
      <c r="R18" s="47"/>
    </row>
    <row r="19" spans="1:21" ht="18.75" x14ac:dyDescent="0.3">
      <c r="A19" s="67" t="s">
        <v>88</v>
      </c>
      <c r="B19" s="67"/>
      <c r="C19" s="67"/>
      <c r="D19" s="23">
        <f>160.62</f>
        <v>160.62</v>
      </c>
      <c r="E19" s="23">
        <f>160.62</f>
        <v>160.62</v>
      </c>
      <c r="F19" s="23">
        <f>1100.09</f>
        <v>1100.0899999999999</v>
      </c>
      <c r="G19" s="23">
        <v>0</v>
      </c>
      <c r="H19" s="23">
        <v>0</v>
      </c>
      <c r="I19" s="23">
        <v>0</v>
      </c>
      <c r="J19" s="23">
        <v>0</v>
      </c>
      <c r="K19" s="23">
        <v>0</v>
      </c>
      <c r="L19" s="23">
        <v>0</v>
      </c>
      <c r="M19" s="23">
        <v>0</v>
      </c>
      <c r="N19" s="23">
        <f>2008.93</f>
        <v>2008.93</v>
      </c>
      <c r="O19" s="23">
        <v>0</v>
      </c>
      <c r="P19" s="22">
        <f t="shared" si="1"/>
        <v>3430.26</v>
      </c>
    </row>
    <row r="20" spans="1:21" ht="18.75" x14ac:dyDescent="0.3">
      <c r="A20" s="67" t="s">
        <v>67</v>
      </c>
      <c r="B20" s="67"/>
      <c r="C20" s="67"/>
      <c r="D20" s="22">
        <v>0</v>
      </c>
      <c r="E20" s="23">
        <v>0</v>
      </c>
      <c r="F20" s="23">
        <v>0</v>
      </c>
      <c r="G20" s="23">
        <v>0</v>
      </c>
      <c r="H20" s="23">
        <v>0</v>
      </c>
      <c r="I20" s="23">
        <v>0</v>
      </c>
      <c r="J20" s="23">
        <v>0</v>
      </c>
      <c r="K20" s="23">
        <v>0</v>
      </c>
      <c r="L20" s="23">
        <v>0</v>
      </c>
      <c r="M20" s="23">
        <v>0</v>
      </c>
      <c r="N20" s="23">
        <v>0</v>
      </c>
      <c r="O20" s="23">
        <v>0</v>
      </c>
      <c r="P20" s="22">
        <f t="shared" si="1"/>
        <v>0</v>
      </c>
      <c r="T20" t="s">
        <v>70</v>
      </c>
      <c r="U20" s="14"/>
    </row>
    <row r="21" spans="1:21" ht="18.75" x14ac:dyDescent="0.3">
      <c r="A21" s="67" t="s">
        <v>31</v>
      </c>
      <c r="B21" s="67"/>
      <c r="C21" s="67"/>
      <c r="D21" s="22">
        <v>0</v>
      </c>
      <c r="E21" s="23">
        <v>0</v>
      </c>
      <c r="F21" s="23">
        <v>0</v>
      </c>
      <c r="G21" s="23">
        <v>0</v>
      </c>
      <c r="H21" s="23">
        <v>0</v>
      </c>
      <c r="I21" s="23">
        <v>0</v>
      </c>
      <c r="J21" s="23">
        <v>0</v>
      </c>
      <c r="K21" s="23">
        <v>0</v>
      </c>
      <c r="L21" s="23">
        <v>0</v>
      </c>
      <c r="M21" s="23">
        <f>10</f>
        <v>10</v>
      </c>
      <c r="N21" s="23">
        <v>0</v>
      </c>
      <c r="O21" s="23">
        <v>0</v>
      </c>
      <c r="P21" s="22">
        <f t="shared" si="1"/>
        <v>10</v>
      </c>
    </row>
    <row r="22" spans="1:21" ht="18.75" x14ac:dyDescent="0.3">
      <c r="A22" s="67" t="s">
        <v>32</v>
      </c>
      <c r="B22" s="67"/>
      <c r="C22" s="67"/>
      <c r="D22" s="22">
        <v>0</v>
      </c>
      <c r="E22" s="23">
        <v>0</v>
      </c>
      <c r="F22" s="23">
        <v>0</v>
      </c>
      <c r="G22" s="23">
        <v>0</v>
      </c>
      <c r="H22" s="23">
        <v>0</v>
      </c>
      <c r="I22" s="23">
        <v>0</v>
      </c>
      <c r="J22" s="23">
        <v>0</v>
      </c>
      <c r="K22" s="23">
        <v>0</v>
      </c>
      <c r="L22" s="23">
        <v>0</v>
      </c>
      <c r="M22" s="23">
        <v>0</v>
      </c>
      <c r="N22" s="23">
        <v>0</v>
      </c>
      <c r="O22" s="23">
        <v>0</v>
      </c>
      <c r="P22" s="22">
        <f t="shared" si="1"/>
        <v>0</v>
      </c>
    </row>
    <row r="23" spans="1:21" ht="18.75" x14ac:dyDescent="0.3">
      <c r="A23" s="68" t="s">
        <v>65</v>
      </c>
      <c r="B23" s="62"/>
      <c r="C23" s="63"/>
      <c r="D23" s="50">
        <v>0</v>
      </c>
      <c r="E23" s="51">
        <v>0</v>
      </c>
      <c r="F23" s="51">
        <v>0</v>
      </c>
      <c r="G23" s="51">
        <v>0</v>
      </c>
      <c r="H23" s="51">
        <v>0</v>
      </c>
      <c r="I23" s="51">
        <v>0</v>
      </c>
      <c r="J23" s="51">
        <v>0</v>
      </c>
      <c r="K23" s="51">
        <v>0</v>
      </c>
      <c r="L23" s="51">
        <v>0</v>
      </c>
      <c r="M23" s="51">
        <v>0</v>
      </c>
      <c r="N23" s="51">
        <v>0</v>
      </c>
      <c r="O23" s="51">
        <f>86.72</f>
        <v>86.72</v>
      </c>
      <c r="P23" s="50">
        <f t="shared" si="1"/>
        <v>86.72</v>
      </c>
    </row>
    <row r="24" spans="1:21" ht="18.75" x14ac:dyDescent="0.3">
      <c r="A24" s="64" t="s">
        <v>55</v>
      </c>
      <c r="B24" s="65"/>
      <c r="C24" s="66"/>
      <c r="D24" s="25">
        <f>28.68</f>
        <v>28.68</v>
      </c>
      <c r="E24" s="23">
        <v>0</v>
      </c>
      <c r="F24" s="23">
        <v>0</v>
      </c>
      <c r="G24" s="23">
        <v>0</v>
      </c>
      <c r="H24" s="23">
        <v>0</v>
      </c>
      <c r="I24" s="23">
        <f>22.94</f>
        <v>22.94</v>
      </c>
      <c r="J24" s="23">
        <v>0</v>
      </c>
      <c r="K24" s="23">
        <v>0</v>
      </c>
      <c r="L24" s="23">
        <f>173.1</f>
        <v>173.1</v>
      </c>
      <c r="M24" s="23">
        <f>232.67</f>
        <v>232.67</v>
      </c>
      <c r="N24" s="23">
        <v>0</v>
      </c>
      <c r="O24" s="23">
        <f>296.92+174.87+24.63</f>
        <v>496.42</v>
      </c>
      <c r="P24" s="22">
        <f t="shared" si="1"/>
        <v>953.81</v>
      </c>
    </row>
    <row r="25" spans="1:21" ht="23.25" x14ac:dyDescent="0.35">
      <c r="A25" s="52" t="s">
        <v>33</v>
      </c>
      <c r="B25" s="53"/>
      <c r="C25" s="53"/>
      <c r="D25" s="53"/>
      <c r="E25" s="53"/>
      <c r="F25" s="53"/>
      <c r="G25" s="53"/>
      <c r="H25" s="53"/>
      <c r="I25" s="53"/>
      <c r="J25" s="53"/>
      <c r="K25" s="53"/>
      <c r="L25" s="53"/>
      <c r="M25" s="53"/>
      <c r="N25" s="53"/>
      <c r="O25" s="53"/>
      <c r="P25" s="54"/>
    </row>
    <row r="26" spans="1:21" ht="18.75" x14ac:dyDescent="0.3">
      <c r="A26" s="67" t="s">
        <v>63</v>
      </c>
      <c r="B26" s="67"/>
      <c r="C26" s="67"/>
      <c r="D26" s="22">
        <v>0</v>
      </c>
      <c r="E26" s="23">
        <v>0</v>
      </c>
      <c r="F26" s="23">
        <v>0</v>
      </c>
      <c r="G26" s="23">
        <v>0</v>
      </c>
      <c r="H26" s="23">
        <v>0</v>
      </c>
      <c r="I26" s="23">
        <v>0</v>
      </c>
      <c r="J26" s="23">
        <v>0</v>
      </c>
      <c r="K26" s="23">
        <v>0</v>
      </c>
      <c r="L26" s="23">
        <v>0</v>
      </c>
      <c r="M26" s="23">
        <v>0</v>
      </c>
      <c r="N26" s="23">
        <v>0</v>
      </c>
      <c r="O26" s="23">
        <v>0</v>
      </c>
      <c r="P26" s="22">
        <f t="shared" si="1"/>
        <v>0</v>
      </c>
    </row>
    <row r="27" spans="1:21" ht="18.75" x14ac:dyDescent="0.3">
      <c r="A27" s="67" t="s">
        <v>34</v>
      </c>
      <c r="B27" s="67"/>
      <c r="C27" s="67"/>
      <c r="D27" s="22">
        <v>0</v>
      </c>
      <c r="E27" s="23">
        <v>0</v>
      </c>
      <c r="F27" s="23">
        <v>0</v>
      </c>
      <c r="G27" s="23">
        <v>0</v>
      </c>
      <c r="H27" s="23">
        <v>0</v>
      </c>
      <c r="I27" s="23">
        <v>0</v>
      </c>
      <c r="J27" s="23">
        <v>0</v>
      </c>
      <c r="K27" s="23">
        <v>0</v>
      </c>
      <c r="L27" s="23">
        <v>0</v>
      </c>
      <c r="M27" s="23">
        <v>0</v>
      </c>
      <c r="N27" s="23">
        <v>0</v>
      </c>
      <c r="O27" s="23">
        <v>0</v>
      </c>
      <c r="P27" s="22">
        <f t="shared" si="1"/>
        <v>0</v>
      </c>
    </row>
    <row r="28" spans="1:21" ht="18.75" x14ac:dyDescent="0.3">
      <c r="A28" s="67" t="s">
        <v>35</v>
      </c>
      <c r="B28" s="67"/>
      <c r="C28" s="67"/>
      <c r="D28" s="22">
        <v>0</v>
      </c>
      <c r="E28" s="23">
        <v>0</v>
      </c>
      <c r="F28" s="23">
        <v>0</v>
      </c>
      <c r="G28" s="23">
        <v>0</v>
      </c>
      <c r="H28" s="23">
        <v>0</v>
      </c>
      <c r="I28" s="23">
        <v>0</v>
      </c>
      <c r="J28" s="23">
        <v>0</v>
      </c>
      <c r="K28" s="23">
        <v>0</v>
      </c>
      <c r="L28" s="23">
        <v>0</v>
      </c>
      <c r="M28" s="23">
        <v>0</v>
      </c>
      <c r="N28" s="23">
        <v>0</v>
      </c>
      <c r="O28" s="23">
        <v>0</v>
      </c>
      <c r="P28" s="22">
        <f t="shared" si="1"/>
        <v>0</v>
      </c>
    </row>
    <row r="29" spans="1:21" ht="18.75" x14ac:dyDescent="0.3">
      <c r="A29" s="67" t="s">
        <v>36</v>
      </c>
      <c r="B29" s="67"/>
      <c r="C29" s="67"/>
      <c r="D29" s="22">
        <v>0</v>
      </c>
      <c r="E29" s="23">
        <v>0</v>
      </c>
      <c r="F29" s="23">
        <v>0</v>
      </c>
      <c r="G29" s="23">
        <v>0</v>
      </c>
      <c r="H29" s="23">
        <v>0</v>
      </c>
      <c r="I29" s="23">
        <v>0</v>
      </c>
      <c r="J29" s="23">
        <v>0</v>
      </c>
      <c r="K29" s="23">
        <v>0</v>
      </c>
      <c r="L29" s="23">
        <v>0</v>
      </c>
      <c r="M29" s="23">
        <v>0</v>
      </c>
      <c r="N29" s="23">
        <v>0</v>
      </c>
      <c r="O29" s="23">
        <v>0</v>
      </c>
      <c r="P29" s="22">
        <f t="shared" si="1"/>
        <v>0</v>
      </c>
    </row>
    <row r="30" spans="1:21" ht="18.75" x14ac:dyDescent="0.3">
      <c r="A30" s="67" t="s">
        <v>60</v>
      </c>
      <c r="B30" s="67"/>
      <c r="C30" s="67"/>
      <c r="D30" s="23">
        <v>0</v>
      </c>
      <c r="E30" s="23">
        <v>0</v>
      </c>
      <c r="F30" s="23">
        <v>0</v>
      </c>
      <c r="G30" s="23">
        <v>0</v>
      </c>
      <c r="H30" s="23">
        <v>0</v>
      </c>
      <c r="I30" s="23">
        <v>0</v>
      </c>
      <c r="J30" s="23">
        <v>0</v>
      </c>
      <c r="K30" s="23">
        <v>0</v>
      </c>
      <c r="L30" s="23">
        <v>0</v>
      </c>
      <c r="M30" s="23">
        <v>0</v>
      </c>
      <c r="N30" s="23">
        <v>0</v>
      </c>
      <c r="O30" s="23">
        <v>0</v>
      </c>
      <c r="P30" s="22">
        <f t="shared" si="1"/>
        <v>0</v>
      </c>
    </row>
    <row r="31" spans="1:21" ht="18.75" x14ac:dyDescent="0.3">
      <c r="A31" s="67" t="s">
        <v>66</v>
      </c>
      <c r="B31" s="67"/>
      <c r="C31" s="67"/>
      <c r="D31" s="23">
        <v>0</v>
      </c>
      <c r="E31" s="23">
        <v>0</v>
      </c>
      <c r="F31" s="23">
        <v>0</v>
      </c>
      <c r="G31" s="23">
        <v>0</v>
      </c>
      <c r="H31" s="23">
        <v>0</v>
      </c>
      <c r="I31" s="23">
        <v>0</v>
      </c>
      <c r="J31" s="23">
        <v>0</v>
      </c>
      <c r="K31" s="23">
        <v>0</v>
      </c>
      <c r="L31" s="23">
        <v>0</v>
      </c>
      <c r="M31" s="23">
        <v>0</v>
      </c>
      <c r="N31" s="23">
        <v>0</v>
      </c>
      <c r="O31" s="23">
        <v>0</v>
      </c>
      <c r="P31" s="22">
        <f t="shared" si="1"/>
        <v>0</v>
      </c>
    </row>
    <row r="32" spans="1:21" ht="18.75" x14ac:dyDescent="0.3">
      <c r="A32" s="67" t="s">
        <v>58</v>
      </c>
      <c r="B32" s="67"/>
      <c r="C32" s="67"/>
      <c r="D32" s="23">
        <f>5.46</f>
        <v>5.46</v>
      </c>
      <c r="E32" s="23">
        <f>5.46</f>
        <v>5.46</v>
      </c>
      <c r="F32" s="23">
        <f>5.46</f>
        <v>5.46</v>
      </c>
      <c r="G32" s="23">
        <f>5.46</f>
        <v>5.46</v>
      </c>
      <c r="H32" s="23">
        <f>5.46+76.6</f>
        <v>82.059999999999988</v>
      </c>
      <c r="I32" s="23">
        <f>249.95+5.46+55</f>
        <v>310.40999999999997</v>
      </c>
      <c r="J32" s="23">
        <f>5.46</f>
        <v>5.46</v>
      </c>
      <c r="K32" s="23">
        <f>5.46</f>
        <v>5.46</v>
      </c>
      <c r="L32" s="23">
        <f>5.46+13.64</f>
        <v>19.100000000000001</v>
      </c>
      <c r="M32" s="23">
        <f>5.46</f>
        <v>5.46</v>
      </c>
      <c r="N32" s="23">
        <f>5.46</f>
        <v>5.46</v>
      </c>
      <c r="O32" s="23">
        <f>5.46</f>
        <v>5.46</v>
      </c>
      <c r="P32" s="22">
        <f t="shared" si="1"/>
        <v>460.70999999999987</v>
      </c>
      <c r="S32" s="14"/>
    </row>
    <row r="33" spans="1:32" ht="23.25" x14ac:dyDescent="0.35">
      <c r="A33" s="52"/>
      <c r="B33" s="53"/>
      <c r="C33" s="53"/>
      <c r="D33" s="53"/>
      <c r="E33" s="53"/>
      <c r="F33" s="53"/>
      <c r="G33" s="53"/>
      <c r="H33" s="53"/>
      <c r="I33" s="53"/>
      <c r="J33" s="53"/>
      <c r="K33" s="53"/>
      <c r="L33" s="53"/>
      <c r="M33" s="53"/>
      <c r="N33" s="53"/>
      <c r="O33" s="53"/>
      <c r="P33" s="54"/>
    </row>
    <row r="34" spans="1:32" ht="18.75" x14ac:dyDescent="0.3">
      <c r="A34" s="67" t="s">
        <v>59</v>
      </c>
      <c r="B34" s="67"/>
      <c r="C34" s="67"/>
      <c r="D34" s="23">
        <f>829</f>
        <v>829</v>
      </c>
      <c r="E34" s="23">
        <f>829</f>
        <v>829</v>
      </c>
      <c r="F34" s="23">
        <f>829</f>
        <v>829</v>
      </c>
      <c r="G34" s="23">
        <f>829</f>
        <v>829</v>
      </c>
      <c r="H34" s="23">
        <f>829</f>
        <v>829</v>
      </c>
      <c r="I34" s="23">
        <f>829</f>
        <v>829</v>
      </c>
      <c r="J34" s="23">
        <f>829</f>
        <v>829</v>
      </c>
      <c r="K34" s="23">
        <f>829</f>
        <v>829</v>
      </c>
      <c r="L34" s="23">
        <f>829</f>
        <v>829</v>
      </c>
      <c r="M34" s="23">
        <f>829</f>
        <v>829</v>
      </c>
      <c r="N34" s="23">
        <f>829</f>
        <v>829</v>
      </c>
      <c r="O34" s="23">
        <f>829</f>
        <v>829</v>
      </c>
      <c r="P34" s="22">
        <f t="shared" si="1"/>
        <v>9948</v>
      </c>
    </row>
    <row r="35" spans="1:32" ht="18.75" x14ac:dyDescent="0.3">
      <c r="A35" s="64" t="s">
        <v>94</v>
      </c>
      <c r="B35" s="65"/>
      <c r="C35" s="66"/>
      <c r="D35" s="23">
        <v>0</v>
      </c>
      <c r="E35" s="23">
        <v>0</v>
      </c>
      <c r="F35" s="23">
        <v>0</v>
      </c>
      <c r="G35" s="23">
        <v>0</v>
      </c>
      <c r="H35" s="23">
        <v>0</v>
      </c>
      <c r="I35" s="23">
        <v>0</v>
      </c>
      <c r="J35" s="23">
        <v>0</v>
      </c>
      <c r="K35" s="23">
        <v>0</v>
      </c>
      <c r="L35" s="23">
        <f>20</f>
        <v>20</v>
      </c>
      <c r="M35" s="23">
        <f>20+20</f>
        <v>40</v>
      </c>
      <c r="N35" s="23">
        <f>20</f>
        <v>20</v>
      </c>
      <c r="O35" s="23">
        <v>0</v>
      </c>
      <c r="P35" s="22">
        <f t="shared" si="1"/>
        <v>80</v>
      </c>
    </row>
    <row r="36" spans="1:32" ht="18.75" x14ac:dyDescent="0.3">
      <c r="A36" s="67" t="s">
        <v>54</v>
      </c>
      <c r="B36" s="67"/>
      <c r="C36" s="67"/>
      <c r="D36" s="22">
        <v>0</v>
      </c>
      <c r="E36" s="23">
        <v>0</v>
      </c>
      <c r="F36" s="23">
        <v>0</v>
      </c>
      <c r="G36" s="23">
        <f>57.45</f>
        <v>57.45</v>
      </c>
      <c r="H36" s="23">
        <v>0</v>
      </c>
      <c r="I36" s="23">
        <v>0</v>
      </c>
      <c r="J36" s="23">
        <v>0</v>
      </c>
      <c r="K36" s="23">
        <v>0</v>
      </c>
      <c r="L36" s="23">
        <v>0</v>
      </c>
      <c r="M36" s="23">
        <v>0</v>
      </c>
      <c r="N36" s="23">
        <v>0</v>
      </c>
      <c r="O36" s="23">
        <v>0</v>
      </c>
      <c r="P36" s="22">
        <f>SUM(D36:O36)</f>
        <v>57.45</v>
      </c>
      <c r="U36" s="12"/>
      <c r="V36" s="12"/>
      <c r="W36" s="12"/>
      <c r="X36" s="12"/>
      <c r="Y36" s="12"/>
      <c r="Z36" s="12"/>
      <c r="AA36" s="12"/>
      <c r="AB36" s="12"/>
      <c r="AC36" s="12"/>
      <c r="AD36" s="12"/>
      <c r="AE36" s="12"/>
      <c r="AF36" s="12"/>
    </row>
    <row r="37" spans="1:32" ht="18.75" x14ac:dyDescent="0.3">
      <c r="A37" s="67" t="s">
        <v>52</v>
      </c>
      <c r="B37" s="67"/>
      <c r="C37" s="67"/>
      <c r="D37" s="22">
        <v>0</v>
      </c>
      <c r="E37" s="23">
        <v>0</v>
      </c>
      <c r="F37" s="23">
        <v>0</v>
      </c>
      <c r="G37" s="23">
        <v>0</v>
      </c>
      <c r="H37" s="23">
        <v>0</v>
      </c>
      <c r="I37" s="23">
        <v>0</v>
      </c>
      <c r="J37" s="23">
        <v>0</v>
      </c>
      <c r="K37" s="23">
        <v>0</v>
      </c>
      <c r="L37" s="23">
        <v>0</v>
      </c>
      <c r="M37" s="23">
        <v>0</v>
      </c>
      <c r="N37" s="23">
        <v>0</v>
      </c>
      <c r="O37" s="23">
        <v>0</v>
      </c>
      <c r="P37" s="22">
        <f>SUM(D37:O37)</f>
        <v>0</v>
      </c>
    </row>
    <row r="38" spans="1:32" ht="18.75" x14ac:dyDescent="0.3">
      <c r="A38" s="79" t="s">
        <v>38</v>
      </c>
      <c r="B38" s="79"/>
      <c r="C38" s="79"/>
      <c r="D38" s="50">
        <f>3000</f>
        <v>3000</v>
      </c>
      <c r="E38" s="51">
        <v>0</v>
      </c>
      <c r="F38" s="51">
        <v>0</v>
      </c>
      <c r="G38" s="51">
        <v>0</v>
      </c>
      <c r="H38" s="51">
        <v>0</v>
      </c>
      <c r="I38" s="51">
        <v>0</v>
      </c>
      <c r="J38" s="51">
        <v>0</v>
      </c>
      <c r="K38" s="51">
        <v>0</v>
      </c>
      <c r="L38" s="51">
        <v>0</v>
      </c>
      <c r="M38" s="51">
        <v>0</v>
      </c>
      <c r="N38" s="51">
        <v>0</v>
      </c>
      <c r="O38" s="51">
        <v>0</v>
      </c>
      <c r="P38" s="50">
        <f t="shared" ref="P38:P45" si="4">SUM(D38:O38)</f>
        <v>3000</v>
      </c>
    </row>
    <row r="39" spans="1:32" ht="18.75" x14ac:dyDescent="0.3">
      <c r="A39" s="65" t="s">
        <v>61</v>
      </c>
      <c r="B39" s="65"/>
      <c r="C39" s="66"/>
      <c r="D39" s="22">
        <v>0</v>
      </c>
      <c r="E39" s="23">
        <v>0</v>
      </c>
      <c r="F39" s="23">
        <v>0</v>
      </c>
      <c r="G39" s="23">
        <v>0</v>
      </c>
      <c r="H39" s="23">
        <v>0</v>
      </c>
      <c r="I39" s="23">
        <v>0</v>
      </c>
      <c r="J39" s="23">
        <v>0</v>
      </c>
      <c r="K39" s="23">
        <v>0</v>
      </c>
      <c r="L39" s="23">
        <v>0</v>
      </c>
      <c r="M39" s="23">
        <v>0</v>
      </c>
      <c r="N39" s="23">
        <v>0</v>
      </c>
      <c r="O39" s="23">
        <v>0</v>
      </c>
      <c r="P39" s="22">
        <f t="shared" si="4"/>
        <v>0</v>
      </c>
    </row>
    <row r="40" spans="1:32" ht="18.75" x14ac:dyDescent="0.3">
      <c r="A40" s="65" t="s">
        <v>68</v>
      </c>
      <c r="B40" s="65"/>
      <c r="C40" s="66"/>
      <c r="D40" s="24">
        <v>0</v>
      </c>
      <c r="E40" s="23">
        <v>0</v>
      </c>
      <c r="F40" s="23">
        <v>0</v>
      </c>
      <c r="G40" s="23">
        <v>0</v>
      </c>
      <c r="H40" s="23">
        <v>0</v>
      </c>
      <c r="I40" s="23">
        <v>0</v>
      </c>
      <c r="J40" s="23">
        <v>0</v>
      </c>
      <c r="K40" s="23">
        <v>0</v>
      </c>
      <c r="L40" s="23">
        <v>0</v>
      </c>
      <c r="M40" s="23">
        <v>0</v>
      </c>
      <c r="N40" s="23">
        <f>85.58</f>
        <v>85.58</v>
      </c>
      <c r="O40" s="23">
        <v>0</v>
      </c>
      <c r="P40" s="22">
        <f t="shared" si="4"/>
        <v>85.58</v>
      </c>
      <c r="Q40" s="19"/>
    </row>
    <row r="41" spans="1:32" ht="33" customHeight="1" x14ac:dyDescent="0.3">
      <c r="A41" s="80" t="s">
        <v>91</v>
      </c>
      <c r="B41" s="80"/>
      <c r="C41" s="81"/>
      <c r="D41" s="22">
        <v>44.46</v>
      </c>
      <c r="E41" s="23">
        <v>0</v>
      </c>
      <c r="F41" s="23">
        <f>37.98</f>
        <v>37.979999999999997</v>
      </c>
      <c r="G41" s="23">
        <f>35.98+218.9</f>
        <v>254.88</v>
      </c>
      <c r="H41" s="23">
        <f>31.88+33.31</f>
        <v>65.19</v>
      </c>
      <c r="I41" s="23">
        <v>0</v>
      </c>
      <c r="J41" s="23">
        <v>0</v>
      </c>
      <c r="K41" s="23">
        <v>0</v>
      </c>
      <c r="L41" s="23">
        <v>0</v>
      </c>
      <c r="M41" s="23">
        <f>158.7</f>
        <v>158.69999999999999</v>
      </c>
      <c r="N41" s="23">
        <f>5.36+2.63</f>
        <v>7.99</v>
      </c>
      <c r="O41" s="23">
        <v>0</v>
      </c>
      <c r="P41" s="22">
        <f>SUM(D41:O41)</f>
        <v>569.20000000000005</v>
      </c>
      <c r="Q41" s="20"/>
    </row>
    <row r="42" spans="1:32" ht="23.25" x14ac:dyDescent="0.35">
      <c r="A42" s="52" t="s">
        <v>39</v>
      </c>
      <c r="B42" s="53"/>
      <c r="C42" s="53"/>
      <c r="D42" s="53"/>
      <c r="E42" s="53"/>
      <c r="F42" s="53"/>
      <c r="G42" s="53"/>
      <c r="H42" s="53"/>
      <c r="I42" s="53"/>
      <c r="J42" s="53"/>
      <c r="K42" s="53"/>
      <c r="L42" s="53"/>
      <c r="M42" s="53"/>
      <c r="N42" s="53"/>
      <c r="O42" s="53"/>
      <c r="P42" s="54"/>
      <c r="Q42" s="18"/>
    </row>
    <row r="43" spans="1:32" ht="18.75" x14ac:dyDescent="0.3">
      <c r="A43" s="67" t="s">
        <v>40</v>
      </c>
      <c r="B43" s="67"/>
      <c r="C43" s="67"/>
      <c r="D43" s="23">
        <f>217.01</f>
        <v>217.01</v>
      </c>
      <c r="E43" s="23">
        <f>233.93</f>
        <v>233.93</v>
      </c>
      <c r="F43" s="23">
        <f>234.27</f>
        <v>234.27</v>
      </c>
      <c r="G43" s="23">
        <f>238.29</f>
        <v>238.29</v>
      </c>
      <c r="H43" s="23">
        <f>234.9</f>
        <v>234.9</v>
      </c>
      <c r="I43" s="23">
        <f>233.88</f>
        <v>233.88</v>
      </c>
      <c r="J43" s="23">
        <f>247.33</f>
        <v>247.33</v>
      </c>
      <c r="K43" s="23">
        <f>212.59</f>
        <v>212.59</v>
      </c>
      <c r="L43" s="23">
        <f>249.21</f>
        <v>249.21</v>
      </c>
      <c r="M43" s="23">
        <f>247.35</f>
        <v>247.35</v>
      </c>
      <c r="N43" s="23">
        <f>248.62</f>
        <v>248.62</v>
      </c>
      <c r="O43" s="23">
        <f>248.34</f>
        <v>248.34</v>
      </c>
      <c r="P43" s="22">
        <f t="shared" si="4"/>
        <v>2845.72</v>
      </c>
    </row>
    <row r="44" spans="1:32" ht="18.75" x14ac:dyDescent="0.3">
      <c r="A44" s="64" t="s">
        <v>49</v>
      </c>
      <c r="B44" s="65"/>
      <c r="C44" s="66"/>
      <c r="D44" s="23">
        <v>0</v>
      </c>
      <c r="E44" s="23">
        <v>0</v>
      </c>
      <c r="F44" s="23">
        <v>0</v>
      </c>
      <c r="G44" s="23">
        <v>0</v>
      </c>
      <c r="H44" s="23">
        <v>0</v>
      </c>
      <c r="I44" s="23">
        <v>0</v>
      </c>
      <c r="J44" s="23">
        <v>0</v>
      </c>
      <c r="K44" s="23">
        <v>0</v>
      </c>
      <c r="L44" s="23">
        <v>0</v>
      </c>
      <c r="M44" s="23">
        <v>0</v>
      </c>
      <c r="N44" s="23">
        <v>0</v>
      </c>
      <c r="O44" s="23">
        <v>0</v>
      </c>
      <c r="P44" s="22">
        <f t="shared" si="4"/>
        <v>0</v>
      </c>
    </row>
    <row r="45" spans="1:32" ht="18.75" x14ac:dyDescent="0.3">
      <c r="A45" s="67" t="s">
        <v>41</v>
      </c>
      <c r="B45" s="67"/>
      <c r="C45" s="67"/>
      <c r="D45" s="23">
        <f>15+15+15+15</f>
        <v>60</v>
      </c>
      <c r="E45" s="23">
        <f t="shared" ref="E45:J45" si="5">15+15</f>
        <v>30</v>
      </c>
      <c r="F45" s="23">
        <f t="shared" si="5"/>
        <v>30</v>
      </c>
      <c r="G45" s="23">
        <f t="shared" si="5"/>
        <v>30</v>
      </c>
      <c r="H45" s="23">
        <f t="shared" si="5"/>
        <v>30</v>
      </c>
      <c r="I45" s="23">
        <f t="shared" si="5"/>
        <v>30</v>
      </c>
      <c r="J45" s="23">
        <f t="shared" si="5"/>
        <v>30</v>
      </c>
      <c r="K45" s="23">
        <f>15+15</f>
        <v>30</v>
      </c>
      <c r="L45" s="23">
        <f>15+15</f>
        <v>30</v>
      </c>
      <c r="M45" s="23">
        <f>15+15</f>
        <v>30</v>
      </c>
      <c r="N45" s="23">
        <f>30</f>
        <v>30</v>
      </c>
      <c r="O45" s="23">
        <f>30</f>
        <v>30</v>
      </c>
      <c r="P45" s="22">
        <f t="shared" si="4"/>
        <v>390</v>
      </c>
    </row>
    <row r="46" spans="1:32" ht="23.25" x14ac:dyDescent="0.35">
      <c r="A46" s="52"/>
      <c r="B46" s="53"/>
      <c r="C46" s="53"/>
      <c r="D46" s="53"/>
      <c r="E46" s="53"/>
      <c r="F46" s="53"/>
      <c r="G46" s="53"/>
      <c r="H46" s="53"/>
      <c r="I46" s="53"/>
      <c r="J46" s="53"/>
      <c r="K46" s="53"/>
      <c r="L46" s="53"/>
      <c r="M46" s="53"/>
      <c r="N46" s="53"/>
      <c r="O46" s="53"/>
      <c r="P46" s="54"/>
    </row>
    <row r="47" spans="1:32" ht="18.75" x14ac:dyDescent="0.3">
      <c r="A47" s="67" t="s">
        <v>43</v>
      </c>
      <c r="B47" s="67"/>
      <c r="C47" s="67"/>
      <c r="D47" s="22">
        <v>0</v>
      </c>
      <c r="E47" s="22">
        <v>0</v>
      </c>
      <c r="F47" s="22">
        <v>0</v>
      </c>
      <c r="G47" s="22">
        <v>0</v>
      </c>
      <c r="H47" s="22">
        <v>0</v>
      </c>
      <c r="I47" s="22">
        <v>0</v>
      </c>
      <c r="J47" s="22">
        <v>0</v>
      </c>
      <c r="K47" s="22">
        <v>0</v>
      </c>
      <c r="L47" s="22">
        <v>0</v>
      </c>
      <c r="M47" s="22">
        <v>0</v>
      </c>
      <c r="N47" s="22">
        <v>0</v>
      </c>
      <c r="O47" s="23">
        <v>0</v>
      </c>
      <c r="P47" s="22">
        <f>SUM(D47:O47)</f>
        <v>0</v>
      </c>
    </row>
    <row r="48" spans="1:32" ht="18.75" x14ac:dyDescent="0.3">
      <c r="A48" s="67" t="s">
        <v>44</v>
      </c>
      <c r="B48" s="67"/>
      <c r="C48" s="67"/>
      <c r="D48" s="22">
        <v>0</v>
      </c>
      <c r="E48" s="22">
        <v>0</v>
      </c>
      <c r="F48" s="22">
        <v>0</v>
      </c>
      <c r="G48" s="22">
        <v>0</v>
      </c>
      <c r="H48" s="22">
        <v>0</v>
      </c>
      <c r="I48" s="22">
        <v>0</v>
      </c>
      <c r="J48" s="23">
        <v>0</v>
      </c>
      <c r="K48" s="22">
        <v>0</v>
      </c>
      <c r="L48" s="22">
        <v>0</v>
      </c>
      <c r="M48" s="22">
        <v>0</v>
      </c>
      <c r="N48" s="22">
        <v>0</v>
      </c>
      <c r="O48" s="23">
        <v>0</v>
      </c>
      <c r="P48" s="22">
        <f t="shared" ref="P48:P51" si="6">SUM(D48:O48)</f>
        <v>0</v>
      </c>
    </row>
    <row r="49" spans="1:18" ht="18.75" x14ac:dyDescent="0.3">
      <c r="A49" s="67" t="s">
        <v>45</v>
      </c>
      <c r="B49" s="67"/>
      <c r="C49" s="67"/>
      <c r="D49" s="22">
        <v>0</v>
      </c>
      <c r="E49" s="22">
        <v>0</v>
      </c>
      <c r="F49" s="22">
        <v>0</v>
      </c>
      <c r="G49" s="22">
        <v>0</v>
      </c>
      <c r="H49" s="22">
        <v>0</v>
      </c>
      <c r="I49" s="22">
        <v>0</v>
      </c>
      <c r="J49" s="22">
        <v>0</v>
      </c>
      <c r="K49" s="22">
        <v>0</v>
      </c>
      <c r="L49" s="22">
        <v>0</v>
      </c>
      <c r="M49" s="22">
        <v>0</v>
      </c>
      <c r="N49" s="22">
        <v>0</v>
      </c>
      <c r="O49" s="22">
        <v>0</v>
      </c>
      <c r="P49" s="22">
        <f t="shared" si="6"/>
        <v>0</v>
      </c>
    </row>
    <row r="50" spans="1:18" ht="18.75" x14ac:dyDescent="0.3">
      <c r="A50" s="67" t="s">
        <v>97</v>
      </c>
      <c r="B50" s="67"/>
      <c r="C50" s="67"/>
      <c r="D50" s="22">
        <v>0</v>
      </c>
      <c r="E50" s="22">
        <v>0</v>
      </c>
      <c r="F50" s="22">
        <v>0</v>
      </c>
      <c r="G50" s="22">
        <v>0</v>
      </c>
      <c r="H50" s="22">
        <f>773.27+1200+500</f>
        <v>2473.27</v>
      </c>
      <c r="I50" s="22">
        <v>0</v>
      </c>
      <c r="J50" s="22">
        <v>0</v>
      </c>
      <c r="K50" s="22">
        <v>0</v>
      </c>
      <c r="L50" s="22">
        <v>0</v>
      </c>
      <c r="M50" s="22">
        <v>0</v>
      </c>
      <c r="N50" s="22">
        <v>0</v>
      </c>
      <c r="O50" s="22">
        <v>0</v>
      </c>
      <c r="P50" s="22">
        <f t="shared" si="6"/>
        <v>2473.27</v>
      </c>
    </row>
    <row r="51" spans="1:18" ht="18.75" x14ac:dyDescent="0.3">
      <c r="A51" s="67" t="s">
        <v>51</v>
      </c>
      <c r="B51" s="67"/>
      <c r="C51" s="67"/>
      <c r="D51" s="22">
        <v>0</v>
      </c>
      <c r="E51" s="22">
        <v>0</v>
      </c>
      <c r="F51" s="22">
        <v>0</v>
      </c>
      <c r="G51" s="22">
        <v>0</v>
      </c>
      <c r="H51" s="22">
        <v>0</v>
      </c>
      <c r="I51" s="22">
        <v>0</v>
      </c>
      <c r="J51" s="22">
        <v>0</v>
      </c>
      <c r="K51" s="22">
        <v>0</v>
      </c>
      <c r="L51" s="22">
        <v>0</v>
      </c>
      <c r="M51" s="22">
        <v>0</v>
      </c>
      <c r="N51" s="22">
        <v>0</v>
      </c>
      <c r="O51" s="22">
        <v>0</v>
      </c>
      <c r="P51" s="22">
        <f t="shared" si="6"/>
        <v>0</v>
      </c>
      <c r="R51" t="s">
        <v>70</v>
      </c>
    </row>
    <row r="52" spans="1:18" ht="23.25" x14ac:dyDescent="0.35">
      <c r="A52" s="73" t="s">
        <v>62</v>
      </c>
      <c r="B52" s="74"/>
      <c r="C52" s="74"/>
      <c r="D52" s="74"/>
      <c r="E52" s="74"/>
      <c r="F52" s="74"/>
      <c r="G52" s="74"/>
      <c r="H52" s="74"/>
      <c r="I52" s="74"/>
      <c r="J52" s="74"/>
      <c r="K52" s="74"/>
      <c r="L52" s="74"/>
      <c r="M52" s="74"/>
      <c r="N52" s="74"/>
      <c r="O52" s="74"/>
      <c r="P52" s="75"/>
    </row>
    <row r="53" spans="1:18" ht="18.75" x14ac:dyDescent="0.3">
      <c r="A53" s="72" t="s">
        <v>69</v>
      </c>
      <c r="B53" s="72"/>
      <c r="C53" s="72"/>
      <c r="D53" s="21">
        <f>SUM(D13:D51)</f>
        <v>4390.2300000000005</v>
      </c>
      <c r="E53" s="21">
        <f t="shared" ref="E53:P53" si="7">SUM(E13:E51)</f>
        <v>1504.01</v>
      </c>
      <c r="F53" s="21">
        <f t="shared" si="7"/>
        <v>2281.8000000000002</v>
      </c>
      <c r="G53" s="21">
        <f t="shared" si="7"/>
        <v>1460.08</v>
      </c>
      <c r="H53" s="21">
        <f t="shared" si="7"/>
        <v>3759.42</v>
      </c>
      <c r="I53" s="21">
        <f t="shared" si="7"/>
        <v>1471.23</v>
      </c>
      <c r="J53" s="21">
        <f t="shared" si="7"/>
        <v>1166.79</v>
      </c>
      <c r="K53" s="21">
        <f t="shared" si="7"/>
        <v>1132.05</v>
      </c>
      <c r="L53" s="21">
        <f t="shared" si="7"/>
        <v>1391.92</v>
      </c>
      <c r="M53" s="21">
        <f t="shared" si="7"/>
        <v>1828.18</v>
      </c>
      <c r="N53" s="21">
        <f t="shared" si="7"/>
        <v>3290.58</v>
      </c>
      <c r="O53" s="21">
        <f t="shared" si="7"/>
        <v>1750.9399999999998</v>
      </c>
      <c r="P53" s="21">
        <f t="shared" si="7"/>
        <v>25427.230000000007</v>
      </c>
    </row>
    <row r="54" spans="1:18" ht="23.25" x14ac:dyDescent="0.35">
      <c r="A54" s="73" t="s">
        <v>47</v>
      </c>
      <c r="B54" s="74"/>
      <c r="C54" s="74"/>
      <c r="D54" s="74"/>
      <c r="E54" s="74"/>
      <c r="F54" s="74"/>
      <c r="G54" s="74"/>
      <c r="H54" s="74"/>
      <c r="I54" s="74"/>
      <c r="J54" s="74"/>
      <c r="K54" s="74"/>
      <c r="L54" s="74"/>
      <c r="M54" s="74"/>
      <c r="N54" s="74"/>
      <c r="O54" s="74"/>
      <c r="P54" s="75"/>
    </row>
    <row r="55" spans="1:18" ht="18.75" x14ac:dyDescent="0.3">
      <c r="A55" s="64" t="s">
        <v>47</v>
      </c>
      <c r="B55" s="65"/>
      <c r="C55" s="66"/>
      <c r="D55" s="39">
        <f t="shared" ref="D55:P55" si="8">SUM(D6+D9+D7+D8)-(D53)</f>
        <v>20492.170000000002</v>
      </c>
      <c r="E55" s="39">
        <f>SUM(E6+E9+E7+E8+D55)-(E53)</f>
        <v>20567.160000000003</v>
      </c>
      <c r="F55" s="39">
        <f t="shared" ref="F55:O55" si="9">SUM(F6+F9+F7+F8+E55)-(F53)</f>
        <v>20706.360000000004</v>
      </c>
      <c r="G55" s="39">
        <f t="shared" si="9"/>
        <v>19881.280000000006</v>
      </c>
      <c r="H55" s="39">
        <f t="shared" si="9"/>
        <v>16346.860000000006</v>
      </c>
      <c r="I55" s="39">
        <f t="shared" si="9"/>
        <v>15250.630000000008</v>
      </c>
      <c r="J55" s="39">
        <f t="shared" si="9"/>
        <v>14568.840000000007</v>
      </c>
      <c r="K55" s="39">
        <f t="shared" si="9"/>
        <v>13621.790000000008</v>
      </c>
      <c r="L55" s="39">
        <f t="shared" si="9"/>
        <v>13164.870000000008</v>
      </c>
      <c r="M55" s="39">
        <f t="shared" si="9"/>
        <v>11971.690000000008</v>
      </c>
      <c r="N55" s="39">
        <f t="shared" si="9"/>
        <v>8866.1100000000079</v>
      </c>
      <c r="O55" s="39">
        <f t="shared" si="9"/>
        <v>18140.170000000009</v>
      </c>
      <c r="P55" s="39">
        <f t="shared" si="8"/>
        <v>18140.169999999995</v>
      </c>
    </row>
    <row r="56" spans="1:18" x14ac:dyDescent="0.25">
      <c r="A56" s="69" t="s">
        <v>87</v>
      </c>
      <c r="B56" s="70"/>
      <c r="C56" s="70"/>
      <c r="D56" s="70"/>
      <c r="E56" s="70"/>
      <c r="F56" s="70"/>
      <c r="G56" s="70"/>
      <c r="H56" s="70"/>
      <c r="I56" s="70"/>
      <c r="J56" s="70"/>
      <c r="K56" s="70"/>
      <c r="L56" s="70"/>
      <c r="M56" s="70"/>
      <c r="N56" s="70"/>
      <c r="O56" s="70"/>
      <c r="P56" s="70"/>
    </row>
    <row r="57" spans="1:18" x14ac:dyDescent="0.25">
      <c r="A57" s="71"/>
      <c r="B57" s="71"/>
      <c r="C57" s="71"/>
      <c r="D57" s="71"/>
      <c r="E57" s="71"/>
      <c r="F57" s="71"/>
      <c r="G57" s="71"/>
      <c r="H57" s="71"/>
      <c r="I57" s="71"/>
      <c r="J57" s="71"/>
      <c r="K57" s="71"/>
      <c r="L57" s="71"/>
      <c r="M57" s="71"/>
      <c r="N57" s="71"/>
      <c r="O57" s="71"/>
      <c r="P57" s="71"/>
    </row>
    <row r="58" spans="1:18" ht="18.75" x14ac:dyDescent="0.3">
      <c r="A58" s="29" t="s">
        <v>86</v>
      </c>
    </row>
    <row r="59" spans="1:18" x14ac:dyDescent="0.25">
      <c r="A59" s="32" t="s">
        <v>89</v>
      </c>
    </row>
    <row r="60" spans="1:18" x14ac:dyDescent="0.25">
      <c r="A60" s="32" t="s">
        <v>92</v>
      </c>
    </row>
    <row r="61" spans="1:18" ht="23.25" x14ac:dyDescent="0.35">
      <c r="A61" s="46" t="s">
        <v>95</v>
      </c>
      <c r="P61" s="49"/>
    </row>
    <row r="62" spans="1:18" ht="28.5" customHeight="1" x14ac:dyDescent="0.35">
      <c r="A62" s="48" t="s">
        <v>96</v>
      </c>
    </row>
  </sheetData>
  <mergeCells count="52">
    <mergeCell ref="A42:P42"/>
    <mergeCell ref="A46:P46"/>
    <mergeCell ref="A5:P5"/>
    <mergeCell ref="A11:P11"/>
    <mergeCell ref="A10:P10"/>
    <mergeCell ref="A28:C28"/>
    <mergeCell ref="A29:C29"/>
    <mergeCell ref="A30:C30"/>
    <mergeCell ref="A31:C31"/>
    <mergeCell ref="A32:C32"/>
    <mergeCell ref="A34:C34"/>
    <mergeCell ref="A35:C35"/>
    <mergeCell ref="A36:C36"/>
    <mergeCell ref="A37:C37"/>
    <mergeCell ref="A38:C38"/>
    <mergeCell ref="A41:C41"/>
    <mergeCell ref="A56:P57"/>
    <mergeCell ref="A43:C43"/>
    <mergeCell ref="A44:C44"/>
    <mergeCell ref="A45:C45"/>
    <mergeCell ref="A47:C47"/>
    <mergeCell ref="A48:C48"/>
    <mergeCell ref="A49:C49"/>
    <mergeCell ref="A50:C50"/>
    <mergeCell ref="A51:C51"/>
    <mergeCell ref="A53:C53"/>
    <mergeCell ref="A52:P52"/>
    <mergeCell ref="A54:P54"/>
    <mergeCell ref="A55:C55"/>
    <mergeCell ref="A40:C40"/>
    <mergeCell ref="A39:C39"/>
    <mergeCell ref="A33:P33"/>
    <mergeCell ref="A27:C27"/>
    <mergeCell ref="A23:C23"/>
    <mergeCell ref="A24:C24"/>
    <mergeCell ref="A13:C13"/>
    <mergeCell ref="A16:C16"/>
    <mergeCell ref="A17:C17"/>
    <mergeCell ref="A18:C18"/>
    <mergeCell ref="A19:C19"/>
    <mergeCell ref="A20:C20"/>
    <mergeCell ref="A21:C21"/>
    <mergeCell ref="A22:C22"/>
    <mergeCell ref="A26:C26"/>
    <mergeCell ref="A25:P25"/>
    <mergeCell ref="A12:P12"/>
    <mergeCell ref="A1:L1"/>
    <mergeCell ref="M1:P1"/>
    <mergeCell ref="A2:P2"/>
    <mergeCell ref="A6:C6"/>
    <mergeCell ref="A7:C7"/>
    <mergeCell ref="A3:C3"/>
  </mergeCells>
  <printOptions horizontalCentered="1"/>
  <pageMargins left="0.25" right="0.25" top="0.25" bottom="0.25" header="0.3" footer="0.3"/>
  <pageSetup scale="46" fitToWidth="0" orientation="landscape" horizontalDpi="4294967293" verticalDpi="4294967293"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58"/>
  <sheetViews>
    <sheetView topLeftCell="A26" zoomScale="86" zoomScaleNormal="86" workbookViewId="0">
      <selection activeCell="L22" sqref="L22"/>
    </sheetView>
  </sheetViews>
  <sheetFormatPr defaultRowHeight="15" x14ac:dyDescent="0.25"/>
  <cols>
    <col min="1" max="1" width="31.85546875" customWidth="1"/>
    <col min="4" max="15" width="12.140625" bestFit="1" customWidth="1"/>
    <col min="16" max="16" width="12.42578125" bestFit="1" customWidth="1"/>
  </cols>
  <sheetData>
    <row r="1" spans="1:18" ht="28.5" x14ac:dyDescent="0.45">
      <c r="A1" s="86" t="s">
        <v>71</v>
      </c>
      <c r="B1" s="56"/>
      <c r="C1" s="56"/>
      <c r="D1" s="56"/>
      <c r="E1" s="56"/>
      <c r="F1" s="56"/>
      <c r="G1" s="56"/>
      <c r="H1" s="56"/>
      <c r="I1" s="56"/>
      <c r="J1" s="56"/>
      <c r="K1" s="56"/>
      <c r="L1" s="57"/>
      <c r="M1" s="87" t="s">
        <v>0</v>
      </c>
      <c r="N1" s="59"/>
      <c r="O1" s="59"/>
      <c r="P1" s="60"/>
    </row>
    <row r="2" spans="1:18" ht="18.75" x14ac:dyDescent="0.3">
      <c r="A2" s="68" t="s">
        <v>53</v>
      </c>
      <c r="B2" s="62"/>
      <c r="C2" s="62"/>
      <c r="D2" s="62"/>
      <c r="E2" s="62"/>
      <c r="F2" s="62"/>
      <c r="G2" s="62"/>
      <c r="H2" s="62"/>
      <c r="I2" s="62"/>
      <c r="J2" s="62"/>
      <c r="K2" s="62"/>
      <c r="L2" s="62"/>
      <c r="M2" s="62"/>
      <c r="N2" s="62"/>
      <c r="O2" s="62"/>
      <c r="P2" s="63"/>
    </row>
    <row r="3" spans="1:18" x14ac:dyDescent="0.25">
      <c r="A3" s="1" t="s">
        <v>64</v>
      </c>
      <c r="B3" s="1"/>
      <c r="C3" s="1"/>
      <c r="D3" s="1">
        <v>93</v>
      </c>
      <c r="E3" s="1">
        <v>93</v>
      </c>
      <c r="F3" s="1">
        <v>93</v>
      </c>
      <c r="G3" s="1">
        <v>93</v>
      </c>
      <c r="H3" s="1">
        <v>93</v>
      </c>
      <c r="I3" s="1">
        <v>93</v>
      </c>
      <c r="J3" s="1">
        <v>93</v>
      </c>
      <c r="K3" s="1">
        <v>93</v>
      </c>
      <c r="L3" s="1">
        <v>93</v>
      </c>
      <c r="M3" s="1">
        <v>93</v>
      </c>
      <c r="N3" s="1">
        <v>93</v>
      </c>
      <c r="O3" s="1">
        <v>93</v>
      </c>
      <c r="P3" s="1"/>
    </row>
    <row r="4" spans="1:18" x14ac:dyDescent="0.25">
      <c r="A4" s="1"/>
      <c r="B4" s="1"/>
      <c r="C4" s="1"/>
      <c r="D4" s="1" t="s">
        <v>1</v>
      </c>
      <c r="E4" s="1" t="s">
        <v>2</v>
      </c>
      <c r="F4" s="1" t="s">
        <v>3</v>
      </c>
      <c r="G4" s="1" t="s">
        <v>4</v>
      </c>
      <c r="H4" s="1" t="s">
        <v>5</v>
      </c>
      <c r="I4" s="1" t="s">
        <v>6</v>
      </c>
      <c r="J4" s="1" t="s">
        <v>7</v>
      </c>
      <c r="K4" s="1" t="s">
        <v>8</v>
      </c>
      <c r="L4" s="1" t="s">
        <v>9</v>
      </c>
      <c r="M4" s="1" t="s">
        <v>10</v>
      </c>
      <c r="N4" s="1" t="s">
        <v>11</v>
      </c>
      <c r="O4" s="1" t="s">
        <v>12</v>
      </c>
      <c r="P4" s="1" t="s">
        <v>13</v>
      </c>
    </row>
    <row r="5" spans="1:18" ht="23.25" x14ac:dyDescent="0.35">
      <c r="A5" s="82" t="s">
        <v>14</v>
      </c>
      <c r="B5" s="82"/>
      <c r="C5" s="82"/>
      <c r="D5" s="1"/>
      <c r="E5" s="1"/>
      <c r="F5" s="1"/>
      <c r="G5" s="1"/>
      <c r="H5" s="1"/>
      <c r="I5" s="1"/>
      <c r="J5" s="1"/>
      <c r="K5" s="1"/>
      <c r="L5" s="1"/>
      <c r="M5" s="1"/>
      <c r="N5" s="1"/>
      <c r="O5" s="1"/>
      <c r="P5" s="1"/>
    </row>
    <row r="6" spans="1:18" x14ac:dyDescent="0.25">
      <c r="A6" s="1" t="s">
        <v>15</v>
      </c>
      <c r="B6" s="1"/>
      <c r="C6" s="1"/>
      <c r="D6" s="2">
        <v>27900</v>
      </c>
      <c r="E6" s="37">
        <v>0</v>
      </c>
      <c r="F6" s="37">
        <v>0</v>
      </c>
      <c r="G6" s="37">
        <v>0</v>
      </c>
      <c r="H6" s="37">
        <v>0</v>
      </c>
      <c r="I6" s="37">
        <v>0</v>
      </c>
      <c r="J6" s="37">
        <v>0</v>
      </c>
      <c r="K6" s="37">
        <v>0</v>
      </c>
      <c r="L6" s="37">
        <v>0</v>
      </c>
      <c r="M6" s="37">
        <v>0</v>
      </c>
      <c r="N6" s="37">
        <v>0</v>
      </c>
      <c r="O6" s="37">
        <v>0</v>
      </c>
      <c r="P6" s="2">
        <f>SUM(D6:O6)</f>
        <v>27900</v>
      </c>
    </row>
    <row r="7" spans="1:18" ht="30" x14ac:dyDescent="0.25">
      <c r="A7" s="36" t="s">
        <v>77</v>
      </c>
      <c r="C7" s="34"/>
      <c r="D7" s="2">
        <v>185</v>
      </c>
      <c r="E7" s="35">
        <v>185</v>
      </c>
      <c r="F7" s="35">
        <v>185</v>
      </c>
      <c r="G7" s="35">
        <v>185</v>
      </c>
      <c r="H7" s="35">
        <v>185</v>
      </c>
      <c r="I7" s="35">
        <v>185</v>
      </c>
      <c r="J7" s="35">
        <v>185</v>
      </c>
      <c r="K7" s="35">
        <v>185</v>
      </c>
      <c r="L7" s="35">
        <v>185</v>
      </c>
      <c r="M7" s="35">
        <v>185</v>
      </c>
      <c r="N7" s="35">
        <v>185</v>
      </c>
      <c r="O7" s="35">
        <v>185</v>
      </c>
      <c r="P7" s="35">
        <f>SUM(D7:O7)</f>
        <v>2220</v>
      </c>
    </row>
    <row r="8" spans="1:18" ht="18.75" x14ac:dyDescent="0.3">
      <c r="A8" s="88" t="s">
        <v>20</v>
      </c>
      <c r="B8" s="88"/>
      <c r="C8" s="88"/>
      <c r="D8" s="1"/>
      <c r="E8" s="1"/>
      <c r="F8" s="1"/>
      <c r="G8" s="1"/>
      <c r="H8" s="1"/>
      <c r="I8" s="1"/>
      <c r="J8" s="1"/>
      <c r="K8" s="1"/>
      <c r="L8" s="1"/>
      <c r="M8" s="1"/>
      <c r="N8" s="1"/>
      <c r="O8" s="1"/>
      <c r="P8" s="1"/>
    </row>
    <row r="9" spans="1:18" x14ac:dyDescent="0.25">
      <c r="A9" s="1"/>
      <c r="B9" s="1"/>
      <c r="C9" s="1"/>
      <c r="D9" s="1"/>
      <c r="E9" s="1"/>
      <c r="F9" s="1"/>
      <c r="G9" s="1"/>
      <c r="H9" s="1"/>
      <c r="I9" s="1"/>
      <c r="J9" s="1"/>
      <c r="K9" s="1"/>
      <c r="L9" s="1"/>
      <c r="M9" s="1"/>
      <c r="N9" s="1"/>
      <c r="O9" s="1"/>
      <c r="P9" s="1"/>
    </row>
    <row r="10" spans="1:18" ht="23.25" x14ac:dyDescent="0.35">
      <c r="A10" s="82" t="s">
        <v>21</v>
      </c>
      <c r="B10" s="82"/>
      <c r="C10" s="82"/>
      <c r="D10" s="1"/>
      <c r="E10" s="1"/>
      <c r="F10" s="1"/>
      <c r="G10" s="1"/>
      <c r="H10" s="1"/>
      <c r="I10" s="1"/>
      <c r="J10" s="1"/>
      <c r="K10" s="1"/>
      <c r="L10" s="1"/>
      <c r="M10" s="1"/>
      <c r="N10" s="1"/>
      <c r="O10" s="1"/>
      <c r="P10" s="1"/>
    </row>
    <row r="11" spans="1:18" x14ac:dyDescent="0.25">
      <c r="A11" s="1"/>
      <c r="B11" s="1"/>
      <c r="C11" s="1"/>
      <c r="D11" s="1"/>
      <c r="E11" s="1"/>
      <c r="F11" s="1"/>
      <c r="G11" s="1"/>
      <c r="H11" s="1"/>
      <c r="I11" s="1"/>
      <c r="J11" s="1"/>
      <c r="K11" s="1"/>
      <c r="L11" s="1"/>
      <c r="M11" s="1"/>
      <c r="N11" s="1"/>
      <c r="O11" s="1"/>
      <c r="P11" s="1"/>
    </row>
    <row r="12" spans="1:18" ht="18.75" x14ac:dyDescent="0.3">
      <c r="A12" s="90" t="s">
        <v>22</v>
      </c>
      <c r="B12" s="90"/>
      <c r="C12" s="90"/>
      <c r="D12" s="1" t="s">
        <v>1</v>
      </c>
      <c r="E12" s="1" t="s">
        <v>2</v>
      </c>
      <c r="F12" s="1" t="s">
        <v>3</v>
      </c>
      <c r="G12" s="1" t="s">
        <v>4</v>
      </c>
      <c r="H12" s="1" t="s">
        <v>5</v>
      </c>
      <c r="I12" s="1" t="s">
        <v>6</v>
      </c>
      <c r="J12" s="1" t="s">
        <v>7</v>
      </c>
      <c r="K12" s="1" t="s">
        <v>8</v>
      </c>
      <c r="L12" s="1" t="s">
        <v>9</v>
      </c>
      <c r="M12" s="1" t="s">
        <v>10</v>
      </c>
      <c r="N12" s="1" t="s">
        <v>11</v>
      </c>
      <c r="O12" s="1" t="s">
        <v>12</v>
      </c>
      <c r="P12" s="1" t="s">
        <v>23</v>
      </c>
    </row>
    <row r="13" spans="1:18" x14ac:dyDescent="0.25">
      <c r="A13" s="89" t="s">
        <v>24</v>
      </c>
      <c r="B13" s="89"/>
      <c r="C13" s="89"/>
      <c r="D13" s="1" t="s">
        <v>16</v>
      </c>
      <c r="E13" s="2">
        <v>250</v>
      </c>
      <c r="F13" s="1" t="s">
        <v>16</v>
      </c>
      <c r="G13" s="1" t="s">
        <v>19</v>
      </c>
      <c r="H13" s="2" t="s">
        <v>72</v>
      </c>
      <c r="I13" s="1" t="s">
        <v>25</v>
      </c>
      <c r="J13" s="1" t="s">
        <v>26</v>
      </c>
      <c r="K13" s="1" t="s">
        <v>19</v>
      </c>
      <c r="L13" s="1" t="s">
        <v>16</v>
      </c>
      <c r="M13" s="1" t="s">
        <v>18</v>
      </c>
      <c r="N13" s="1" t="s">
        <v>27</v>
      </c>
      <c r="O13" s="1" t="s">
        <v>16</v>
      </c>
      <c r="P13" s="2">
        <f t="shared" ref="P13:P20" si="0">SUM(D13:O13)</f>
        <v>250</v>
      </c>
    </row>
    <row r="14" spans="1:18" x14ac:dyDescent="0.25">
      <c r="A14" s="89" t="s">
        <v>28</v>
      </c>
      <c r="B14" s="89"/>
      <c r="C14" s="89"/>
      <c r="D14" s="1" t="s">
        <v>16</v>
      </c>
      <c r="E14" s="1" t="s">
        <v>19</v>
      </c>
      <c r="F14" s="1" t="s">
        <v>16</v>
      </c>
      <c r="G14" s="1" t="s">
        <v>27</v>
      </c>
      <c r="H14" s="2">
        <v>450</v>
      </c>
      <c r="I14" s="1" t="s">
        <v>19</v>
      </c>
      <c r="J14" s="1" t="s">
        <v>17</v>
      </c>
      <c r="K14" s="1" t="s">
        <v>19</v>
      </c>
      <c r="L14" s="1" t="s">
        <v>16</v>
      </c>
      <c r="M14" s="1" t="s">
        <v>16</v>
      </c>
      <c r="N14" s="1" t="s">
        <v>19</v>
      </c>
      <c r="O14" s="1" t="s">
        <v>16</v>
      </c>
      <c r="P14" s="2">
        <f t="shared" si="0"/>
        <v>450</v>
      </c>
    </row>
    <row r="15" spans="1:18" x14ac:dyDescent="0.25">
      <c r="A15" s="89" t="s">
        <v>29</v>
      </c>
      <c r="B15" s="89"/>
      <c r="C15" s="89"/>
      <c r="D15" s="11"/>
      <c r="E15" s="3">
        <v>0</v>
      </c>
      <c r="F15" s="3">
        <v>0</v>
      </c>
      <c r="G15" s="3">
        <v>0</v>
      </c>
      <c r="H15" s="3">
        <v>0</v>
      </c>
      <c r="I15" s="3">
        <v>0</v>
      </c>
      <c r="J15" s="3">
        <v>0</v>
      </c>
      <c r="K15" s="3">
        <v>0</v>
      </c>
      <c r="L15" s="3">
        <v>0</v>
      </c>
      <c r="M15" s="3">
        <v>0</v>
      </c>
      <c r="N15" s="3">
        <v>0</v>
      </c>
      <c r="O15" s="3">
        <v>0</v>
      </c>
      <c r="P15" s="4">
        <f t="shared" si="0"/>
        <v>0</v>
      </c>
      <c r="R15" s="15"/>
    </row>
    <row r="16" spans="1:18" x14ac:dyDescent="0.25">
      <c r="A16" s="89" t="s">
        <v>50</v>
      </c>
      <c r="B16" s="89"/>
      <c r="C16" s="89"/>
      <c r="D16" s="2">
        <v>45</v>
      </c>
      <c r="E16" s="2">
        <v>45</v>
      </c>
      <c r="F16" s="2">
        <v>45</v>
      </c>
      <c r="G16" s="2">
        <v>45</v>
      </c>
      <c r="H16" s="2">
        <v>45</v>
      </c>
      <c r="I16" s="2">
        <v>45</v>
      </c>
      <c r="J16" s="2">
        <v>45</v>
      </c>
      <c r="K16" s="2">
        <v>45</v>
      </c>
      <c r="L16" s="2">
        <v>45</v>
      </c>
      <c r="M16" s="2">
        <v>45</v>
      </c>
      <c r="N16" s="2">
        <v>45</v>
      </c>
      <c r="O16" s="2">
        <v>45</v>
      </c>
      <c r="P16" s="2">
        <f t="shared" si="0"/>
        <v>540</v>
      </c>
    </row>
    <row r="17" spans="1:19" x14ac:dyDescent="0.25">
      <c r="A17" s="89" t="s">
        <v>30</v>
      </c>
      <c r="B17" s="89"/>
      <c r="C17" s="89"/>
      <c r="D17" s="2">
        <v>2000</v>
      </c>
      <c r="E17" s="3">
        <v>0</v>
      </c>
      <c r="F17" s="3">
        <v>0</v>
      </c>
      <c r="G17" s="3">
        <v>0</v>
      </c>
      <c r="H17" s="3">
        <v>0</v>
      </c>
      <c r="I17" s="3">
        <v>0</v>
      </c>
      <c r="J17" s="3">
        <v>0</v>
      </c>
      <c r="K17" s="3">
        <v>0</v>
      </c>
      <c r="L17" s="3">
        <v>0</v>
      </c>
      <c r="M17" s="3">
        <v>0</v>
      </c>
      <c r="N17" s="3">
        <v>0</v>
      </c>
      <c r="O17" s="3">
        <v>0</v>
      </c>
      <c r="P17" s="2">
        <f t="shared" si="0"/>
        <v>2000</v>
      </c>
    </row>
    <row r="18" spans="1:19" x14ac:dyDescent="0.25">
      <c r="A18" s="89" t="s">
        <v>67</v>
      </c>
      <c r="B18" s="89"/>
      <c r="C18" s="89"/>
      <c r="D18" s="11"/>
      <c r="E18" s="3">
        <v>0</v>
      </c>
      <c r="F18" s="3">
        <v>0</v>
      </c>
      <c r="G18" s="3">
        <v>0</v>
      </c>
      <c r="H18" s="3">
        <v>0</v>
      </c>
      <c r="I18" s="3">
        <v>0</v>
      </c>
      <c r="J18" s="3">
        <v>0</v>
      </c>
      <c r="K18" s="3">
        <v>0</v>
      </c>
      <c r="L18" s="3">
        <v>0</v>
      </c>
      <c r="M18" s="3">
        <v>0</v>
      </c>
      <c r="N18" s="3">
        <v>0</v>
      </c>
      <c r="O18" s="3">
        <v>0</v>
      </c>
      <c r="P18" s="3">
        <f t="shared" si="0"/>
        <v>0</v>
      </c>
    </row>
    <row r="19" spans="1:19" x14ac:dyDescent="0.25">
      <c r="A19" s="89" t="s">
        <v>31</v>
      </c>
      <c r="B19" s="89"/>
      <c r="C19" s="89"/>
      <c r="D19" s="3">
        <v>0</v>
      </c>
      <c r="E19" s="3">
        <v>0</v>
      </c>
      <c r="F19" s="3">
        <v>0</v>
      </c>
      <c r="G19" s="3">
        <v>0</v>
      </c>
      <c r="H19" s="3">
        <v>0</v>
      </c>
      <c r="I19" s="3">
        <v>0</v>
      </c>
      <c r="J19" s="3">
        <v>0</v>
      </c>
      <c r="K19" s="3">
        <v>0</v>
      </c>
      <c r="L19" s="3">
        <v>0</v>
      </c>
      <c r="M19" s="3">
        <v>0</v>
      </c>
      <c r="N19" s="11">
        <v>10</v>
      </c>
      <c r="O19" s="2" t="s">
        <v>73</v>
      </c>
      <c r="P19" s="4">
        <f t="shared" si="0"/>
        <v>10</v>
      </c>
    </row>
    <row r="20" spans="1:19" x14ac:dyDescent="0.25">
      <c r="A20" s="89" t="s">
        <v>32</v>
      </c>
      <c r="B20" s="89"/>
      <c r="C20" s="89"/>
      <c r="D20" s="3">
        <v>0</v>
      </c>
      <c r="E20" s="3">
        <v>0</v>
      </c>
      <c r="F20" s="3">
        <v>0</v>
      </c>
      <c r="G20" s="3">
        <v>0</v>
      </c>
      <c r="H20" s="3">
        <v>0</v>
      </c>
      <c r="I20" s="3">
        <v>0</v>
      </c>
      <c r="J20" s="3">
        <v>0</v>
      </c>
      <c r="K20" s="3">
        <v>0</v>
      </c>
      <c r="L20" s="3">
        <v>0</v>
      </c>
      <c r="M20" s="3">
        <v>0</v>
      </c>
      <c r="N20" s="3">
        <v>0</v>
      </c>
      <c r="O20" s="3" t="s">
        <v>73</v>
      </c>
      <c r="P20" s="4">
        <f t="shared" si="0"/>
        <v>0</v>
      </c>
    </row>
    <row r="21" spans="1:19" x14ac:dyDescent="0.25">
      <c r="A21" s="8" t="s">
        <v>55</v>
      </c>
      <c r="B21" s="9"/>
      <c r="C21" s="10"/>
      <c r="D21" s="33">
        <v>75</v>
      </c>
      <c r="E21" s="33">
        <v>0</v>
      </c>
      <c r="F21" s="33">
        <v>75</v>
      </c>
      <c r="G21" s="33">
        <v>0</v>
      </c>
      <c r="H21" s="33">
        <v>0</v>
      </c>
      <c r="I21" s="33">
        <v>50</v>
      </c>
      <c r="J21" s="33">
        <v>0</v>
      </c>
      <c r="K21" s="33">
        <v>0</v>
      </c>
      <c r="L21" s="33">
        <v>200</v>
      </c>
      <c r="M21" s="33">
        <v>250</v>
      </c>
      <c r="N21" s="33">
        <v>50</v>
      </c>
      <c r="O21" s="33">
        <v>300</v>
      </c>
      <c r="P21" s="2">
        <f>SUM(D21:O21)</f>
        <v>1000</v>
      </c>
    </row>
    <row r="22" spans="1:19" ht="18.75" x14ac:dyDescent="0.3">
      <c r="A22" s="90" t="s">
        <v>33</v>
      </c>
      <c r="B22" s="90"/>
      <c r="C22" s="90"/>
      <c r="D22" s="1"/>
      <c r="E22" s="1"/>
      <c r="F22" s="1"/>
      <c r="G22" s="1"/>
      <c r="H22" s="1"/>
      <c r="I22" s="1"/>
      <c r="J22" s="1"/>
      <c r="K22" s="1"/>
      <c r="L22" s="1"/>
      <c r="M22" s="1"/>
      <c r="N22" s="1"/>
      <c r="O22" s="1"/>
      <c r="P22" s="1"/>
    </row>
    <row r="23" spans="1:19" x14ac:dyDescent="0.25">
      <c r="A23" s="89" t="s">
        <v>63</v>
      </c>
      <c r="B23" s="89"/>
      <c r="C23" s="89"/>
      <c r="D23" s="3">
        <v>0</v>
      </c>
      <c r="E23" s="3">
        <v>0</v>
      </c>
      <c r="F23" s="3">
        <v>0</v>
      </c>
      <c r="G23" s="3">
        <v>0</v>
      </c>
      <c r="H23" s="3">
        <v>0</v>
      </c>
      <c r="I23" s="3">
        <v>0</v>
      </c>
      <c r="J23" s="3">
        <v>0</v>
      </c>
      <c r="K23" s="3">
        <v>0</v>
      </c>
      <c r="L23" s="3">
        <v>0</v>
      </c>
      <c r="M23" s="3">
        <v>0</v>
      </c>
      <c r="N23" s="3">
        <v>0</v>
      </c>
      <c r="O23" s="2" t="s">
        <v>74</v>
      </c>
      <c r="P23" s="4">
        <f t="shared" ref="P23:P29" si="1">SUM(D23:O23)</f>
        <v>0</v>
      </c>
    </row>
    <row r="24" spans="1:19" x14ac:dyDescent="0.25">
      <c r="A24" s="89" t="s">
        <v>75</v>
      </c>
      <c r="B24" s="89"/>
      <c r="C24" s="89"/>
      <c r="D24" s="11">
        <v>0</v>
      </c>
      <c r="E24" s="2">
        <v>0</v>
      </c>
      <c r="F24" s="2">
        <v>0</v>
      </c>
      <c r="G24" s="11">
        <v>0</v>
      </c>
      <c r="H24" s="11">
        <v>0</v>
      </c>
      <c r="I24" s="11">
        <v>0</v>
      </c>
      <c r="J24" s="11">
        <v>0</v>
      </c>
      <c r="K24" s="11">
        <v>0</v>
      </c>
      <c r="L24" s="11">
        <v>0</v>
      </c>
      <c r="M24" s="11">
        <v>0</v>
      </c>
      <c r="N24" s="11">
        <v>0</v>
      </c>
      <c r="O24" s="11">
        <v>0</v>
      </c>
      <c r="P24" s="4">
        <f t="shared" si="1"/>
        <v>0</v>
      </c>
    </row>
    <row r="25" spans="1:19" x14ac:dyDescent="0.25">
      <c r="A25" s="89" t="s">
        <v>35</v>
      </c>
      <c r="B25" s="89"/>
      <c r="C25" s="89"/>
      <c r="D25" s="3">
        <v>0</v>
      </c>
      <c r="E25" s="3">
        <v>0</v>
      </c>
      <c r="F25" s="3">
        <v>0</v>
      </c>
      <c r="G25" s="2">
        <v>15</v>
      </c>
      <c r="H25" s="3">
        <v>0</v>
      </c>
      <c r="I25" s="3">
        <v>0</v>
      </c>
      <c r="J25" s="3">
        <v>0</v>
      </c>
      <c r="K25" s="3">
        <v>0</v>
      </c>
      <c r="L25" s="3">
        <v>0</v>
      </c>
      <c r="M25" s="3">
        <v>0</v>
      </c>
      <c r="N25" s="3">
        <v>0</v>
      </c>
      <c r="O25" s="3">
        <v>0</v>
      </c>
      <c r="P25" s="4">
        <f t="shared" si="1"/>
        <v>15</v>
      </c>
    </row>
    <row r="26" spans="1:19" x14ac:dyDescent="0.25">
      <c r="A26" s="89" t="s">
        <v>36</v>
      </c>
      <c r="B26" s="89"/>
      <c r="C26" s="89"/>
      <c r="D26" s="3">
        <v>0</v>
      </c>
      <c r="E26" s="3">
        <v>0</v>
      </c>
      <c r="F26" s="3">
        <v>0</v>
      </c>
      <c r="G26" s="3">
        <v>0</v>
      </c>
      <c r="H26" s="3">
        <v>350</v>
      </c>
      <c r="I26" s="3">
        <v>0</v>
      </c>
      <c r="J26" s="3">
        <v>0</v>
      </c>
      <c r="K26" s="3">
        <v>0</v>
      </c>
      <c r="L26" s="3">
        <v>0</v>
      </c>
      <c r="M26" s="3">
        <v>0</v>
      </c>
      <c r="N26" s="3">
        <v>0</v>
      </c>
      <c r="O26" s="3">
        <v>0</v>
      </c>
      <c r="P26" s="4">
        <f t="shared" si="1"/>
        <v>350</v>
      </c>
    </row>
    <row r="27" spans="1:19" x14ac:dyDescent="0.25">
      <c r="A27" s="89" t="s">
        <v>60</v>
      </c>
      <c r="B27" s="89"/>
      <c r="C27" s="89"/>
      <c r="D27" s="2">
        <v>0</v>
      </c>
      <c r="E27" s="2">
        <v>0</v>
      </c>
      <c r="F27" s="2">
        <v>0</v>
      </c>
      <c r="G27" s="2">
        <v>0</v>
      </c>
      <c r="H27" s="2">
        <v>0</v>
      </c>
      <c r="I27" s="2">
        <v>0</v>
      </c>
      <c r="J27" s="2">
        <v>0</v>
      </c>
      <c r="K27" s="2">
        <v>0</v>
      </c>
      <c r="L27" s="2">
        <v>0</v>
      </c>
      <c r="M27" s="2">
        <v>0</v>
      </c>
      <c r="N27" s="2">
        <v>0</v>
      </c>
      <c r="O27" s="2">
        <v>0</v>
      </c>
      <c r="P27" s="2">
        <f t="shared" si="1"/>
        <v>0</v>
      </c>
    </row>
    <row r="28" spans="1:19" x14ac:dyDescent="0.25">
      <c r="A28" s="89" t="s">
        <v>66</v>
      </c>
      <c r="B28" s="89"/>
      <c r="C28" s="89"/>
      <c r="D28" s="2">
        <v>20</v>
      </c>
      <c r="E28" s="2">
        <v>20</v>
      </c>
      <c r="F28" s="2">
        <v>20</v>
      </c>
      <c r="G28" s="2">
        <v>20</v>
      </c>
      <c r="H28" s="2">
        <v>20</v>
      </c>
      <c r="I28" s="2">
        <v>20</v>
      </c>
      <c r="J28" s="2">
        <v>20</v>
      </c>
      <c r="K28" s="2">
        <v>20</v>
      </c>
      <c r="L28" s="2">
        <v>230</v>
      </c>
      <c r="M28" s="2">
        <v>20</v>
      </c>
      <c r="N28" s="2">
        <v>20</v>
      </c>
      <c r="O28" s="2">
        <v>20</v>
      </c>
      <c r="P28" s="2">
        <f t="shared" si="1"/>
        <v>450</v>
      </c>
    </row>
    <row r="29" spans="1:19" x14ac:dyDescent="0.25">
      <c r="A29" s="89" t="s">
        <v>58</v>
      </c>
      <c r="B29" s="89"/>
      <c r="C29" s="89"/>
      <c r="D29" s="2">
        <v>50</v>
      </c>
      <c r="E29" s="11">
        <v>50</v>
      </c>
      <c r="F29" s="2">
        <v>50</v>
      </c>
      <c r="G29" s="11">
        <v>50</v>
      </c>
      <c r="H29" s="2">
        <v>50</v>
      </c>
      <c r="I29" s="11">
        <v>50</v>
      </c>
      <c r="J29" s="2">
        <v>50</v>
      </c>
      <c r="K29" s="11">
        <v>50</v>
      </c>
      <c r="L29" s="2">
        <v>50</v>
      </c>
      <c r="M29" s="11">
        <v>50</v>
      </c>
      <c r="N29" s="2">
        <v>50</v>
      </c>
      <c r="O29" s="11">
        <v>50</v>
      </c>
      <c r="P29" s="2">
        <f t="shared" si="1"/>
        <v>600</v>
      </c>
      <c r="S29" s="14"/>
    </row>
    <row r="30" spans="1:19" x14ac:dyDescent="0.25">
      <c r="A30" s="1"/>
      <c r="B30" s="1"/>
      <c r="C30" s="1"/>
      <c r="D30" s="1"/>
      <c r="E30" s="1"/>
      <c r="F30" s="1"/>
      <c r="G30" s="1"/>
      <c r="H30" s="1"/>
      <c r="I30" s="1"/>
      <c r="J30" s="1"/>
      <c r="K30" s="1"/>
      <c r="L30" s="1"/>
      <c r="M30" s="1"/>
      <c r="N30" s="1"/>
      <c r="O30" s="1"/>
      <c r="P30" s="1"/>
    </row>
    <row r="31" spans="1:19" ht="18.75" x14ac:dyDescent="0.3">
      <c r="A31" s="90" t="s">
        <v>37</v>
      </c>
      <c r="B31" s="90"/>
      <c r="C31" s="90"/>
      <c r="D31" s="1"/>
      <c r="E31" s="1"/>
      <c r="F31" s="1"/>
      <c r="G31" s="1"/>
      <c r="H31" s="1"/>
      <c r="I31" s="1"/>
      <c r="J31" s="1"/>
      <c r="K31" s="1"/>
      <c r="L31" s="1"/>
      <c r="M31" s="1"/>
      <c r="N31" s="1"/>
      <c r="O31" s="1"/>
      <c r="P31" s="1"/>
    </row>
    <row r="32" spans="1:19" x14ac:dyDescent="0.25">
      <c r="A32" s="89" t="s">
        <v>59</v>
      </c>
      <c r="B32" s="89"/>
      <c r="C32" s="89"/>
      <c r="D32" s="2">
        <v>829</v>
      </c>
      <c r="E32" s="2">
        <v>829</v>
      </c>
      <c r="F32" s="2">
        <v>829</v>
      </c>
      <c r="G32" s="2">
        <v>829</v>
      </c>
      <c r="H32" s="2">
        <v>829</v>
      </c>
      <c r="I32" s="2">
        <v>829</v>
      </c>
      <c r="J32" s="2">
        <v>829</v>
      </c>
      <c r="K32" s="2">
        <v>829</v>
      </c>
      <c r="L32" s="2">
        <v>829</v>
      </c>
      <c r="M32" s="2">
        <v>829</v>
      </c>
      <c r="N32" s="2">
        <v>829</v>
      </c>
      <c r="O32" s="2">
        <v>829</v>
      </c>
      <c r="P32" s="2">
        <f>SUM(D32:O32)</f>
        <v>9948</v>
      </c>
    </row>
    <row r="33" spans="1:32" x14ac:dyDescent="0.25">
      <c r="A33" s="83"/>
      <c r="B33" s="84"/>
      <c r="C33" s="85"/>
      <c r="D33" s="2"/>
      <c r="E33" s="2"/>
      <c r="F33" s="2"/>
      <c r="G33" s="2"/>
      <c r="H33" s="2"/>
      <c r="I33" s="2"/>
      <c r="J33" s="2"/>
      <c r="K33" s="2"/>
      <c r="L33" s="2"/>
      <c r="M33" s="2"/>
      <c r="N33" s="2"/>
      <c r="O33" s="2"/>
      <c r="P33" s="2">
        <f>SUM(D33:O33)</f>
        <v>0</v>
      </c>
    </row>
    <row r="34" spans="1:32" x14ac:dyDescent="0.25">
      <c r="A34" s="89" t="s">
        <v>54</v>
      </c>
      <c r="B34" s="89"/>
      <c r="C34" s="89"/>
      <c r="D34" s="3">
        <v>0</v>
      </c>
      <c r="E34" s="3">
        <v>0</v>
      </c>
      <c r="F34" s="3">
        <v>100</v>
      </c>
      <c r="G34" s="3">
        <v>0</v>
      </c>
      <c r="H34" s="3">
        <v>0</v>
      </c>
      <c r="I34" s="3">
        <v>100</v>
      </c>
      <c r="J34" s="3">
        <v>0</v>
      </c>
      <c r="K34" s="3">
        <v>0</v>
      </c>
      <c r="L34" s="3">
        <v>100</v>
      </c>
      <c r="M34" s="3">
        <v>0</v>
      </c>
      <c r="N34" s="3">
        <v>0</v>
      </c>
      <c r="O34" s="3">
        <v>100</v>
      </c>
      <c r="P34" s="3">
        <f>SUM(D34:O34)</f>
        <v>400</v>
      </c>
      <c r="U34" s="12"/>
      <c r="V34" s="12"/>
      <c r="W34" s="12"/>
      <c r="X34" s="12"/>
      <c r="Y34" s="12"/>
      <c r="Z34" s="12"/>
      <c r="AA34" s="12"/>
      <c r="AB34" s="12"/>
      <c r="AC34" s="12"/>
      <c r="AD34" s="12"/>
      <c r="AE34" s="12"/>
      <c r="AF34" s="12"/>
    </row>
    <row r="35" spans="1:32" x14ac:dyDescent="0.25">
      <c r="A35" s="89" t="s">
        <v>52</v>
      </c>
      <c r="B35" s="89"/>
      <c r="C35" s="89"/>
      <c r="D35" s="3">
        <v>0</v>
      </c>
      <c r="E35" s="3">
        <v>0</v>
      </c>
      <c r="F35" s="3"/>
      <c r="G35" s="11">
        <v>350</v>
      </c>
      <c r="H35" s="3">
        <v>0</v>
      </c>
      <c r="I35" s="3">
        <v>0</v>
      </c>
      <c r="J35" s="3">
        <v>0</v>
      </c>
      <c r="K35" s="3">
        <v>0</v>
      </c>
      <c r="L35" s="3">
        <v>0</v>
      </c>
      <c r="M35" s="11">
        <v>350</v>
      </c>
      <c r="N35" s="3">
        <v>0</v>
      </c>
      <c r="O35" s="3">
        <v>0</v>
      </c>
      <c r="P35" s="3">
        <f>SUM(D35:O35)</f>
        <v>700</v>
      </c>
    </row>
    <row r="36" spans="1:32" x14ac:dyDescent="0.25">
      <c r="A36" s="89" t="s">
        <v>83</v>
      </c>
      <c r="B36" s="89"/>
      <c r="C36" s="89"/>
      <c r="D36" s="3">
        <f>3000</f>
        <v>3000</v>
      </c>
      <c r="E36" s="3">
        <v>0</v>
      </c>
      <c r="F36" s="3">
        <v>0</v>
      </c>
      <c r="G36" s="3">
        <v>0</v>
      </c>
      <c r="H36" s="3">
        <v>0</v>
      </c>
      <c r="I36" s="3">
        <v>0</v>
      </c>
      <c r="J36" s="3">
        <v>0</v>
      </c>
      <c r="K36" s="3">
        <v>0</v>
      </c>
      <c r="L36" s="3">
        <v>0</v>
      </c>
      <c r="M36" s="3">
        <v>0</v>
      </c>
      <c r="N36" s="3">
        <v>0</v>
      </c>
      <c r="O36" s="3">
        <v>0</v>
      </c>
      <c r="P36" s="3">
        <f>SUM(D36:O36)</f>
        <v>3000</v>
      </c>
    </row>
    <row r="37" spans="1:32" x14ac:dyDescent="0.25">
      <c r="A37" s="6" t="s">
        <v>61</v>
      </c>
      <c r="B37" s="6"/>
      <c r="C37" s="7"/>
      <c r="D37" s="3">
        <v>0</v>
      </c>
      <c r="E37" s="3">
        <v>0</v>
      </c>
      <c r="F37" s="3">
        <v>0</v>
      </c>
      <c r="G37" s="3">
        <v>0</v>
      </c>
      <c r="H37" s="3">
        <v>0</v>
      </c>
      <c r="I37" s="3">
        <v>0</v>
      </c>
      <c r="J37" s="3">
        <v>0</v>
      </c>
      <c r="K37" s="3">
        <v>0</v>
      </c>
      <c r="L37" s="3">
        <v>0</v>
      </c>
      <c r="M37" s="3">
        <v>0</v>
      </c>
      <c r="N37" s="3">
        <v>0</v>
      </c>
      <c r="O37" s="3">
        <v>0</v>
      </c>
      <c r="P37" s="11">
        <v>750</v>
      </c>
    </row>
    <row r="38" spans="1:32" x14ac:dyDescent="0.25">
      <c r="A38" s="6" t="s">
        <v>68</v>
      </c>
      <c r="B38" s="6"/>
      <c r="C38" s="7"/>
      <c r="D38" s="17">
        <v>1500</v>
      </c>
      <c r="E38" s="11"/>
      <c r="F38" s="11"/>
      <c r="G38" s="11"/>
      <c r="H38" s="11"/>
      <c r="I38" s="11"/>
      <c r="J38" s="11"/>
      <c r="K38" s="11"/>
      <c r="L38" s="11"/>
      <c r="M38" s="11"/>
      <c r="N38" s="11"/>
      <c r="O38" s="11"/>
      <c r="P38" s="16">
        <v>1500</v>
      </c>
      <c r="Q38" s="19"/>
    </row>
    <row r="39" spans="1:32" x14ac:dyDescent="0.25">
      <c r="A39" s="9" t="s">
        <v>57</v>
      </c>
      <c r="B39" s="9"/>
      <c r="C39" s="10"/>
      <c r="D39" s="3">
        <v>200</v>
      </c>
      <c r="E39" s="3">
        <v>200</v>
      </c>
      <c r="F39" s="3">
        <v>200</v>
      </c>
      <c r="G39" s="3">
        <v>200</v>
      </c>
      <c r="H39" s="3">
        <v>200</v>
      </c>
      <c r="I39" s="3">
        <v>200</v>
      </c>
      <c r="J39" s="3">
        <v>200</v>
      </c>
      <c r="K39" s="3">
        <v>200</v>
      </c>
      <c r="L39" s="3">
        <v>200</v>
      </c>
      <c r="M39" s="3">
        <v>200</v>
      </c>
      <c r="N39" s="3">
        <v>200</v>
      </c>
      <c r="O39" s="3">
        <v>200</v>
      </c>
      <c r="P39" s="13" t="s">
        <v>56</v>
      </c>
      <c r="Q39" s="20"/>
    </row>
    <row r="40" spans="1:32" ht="18.75" x14ac:dyDescent="0.3">
      <c r="A40" s="90" t="s">
        <v>39</v>
      </c>
      <c r="B40" s="90"/>
      <c r="C40" s="90"/>
      <c r="D40" s="1"/>
      <c r="E40" s="1"/>
      <c r="F40" s="1"/>
      <c r="G40" s="1"/>
      <c r="H40" s="1"/>
      <c r="I40" s="1"/>
      <c r="J40" s="1"/>
      <c r="K40" s="1"/>
      <c r="L40" s="1"/>
      <c r="M40" s="1"/>
      <c r="N40" s="1"/>
      <c r="O40" s="1"/>
      <c r="P40" s="1"/>
      <c r="Q40" s="18"/>
    </row>
    <row r="41" spans="1:32" x14ac:dyDescent="0.25">
      <c r="A41" s="89" t="s">
        <v>40</v>
      </c>
      <c r="B41" s="89"/>
      <c r="C41" s="89"/>
      <c r="D41" s="2">
        <v>250</v>
      </c>
      <c r="E41" s="2">
        <v>250</v>
      </c>
      <c r="F41" s="2">
        <v>250</v>
      </c>
      <c r="G41" s="2">
        <v>250</v>
      </c>
      <c r="H41" s="2">
        <v>250</v>
      </c>
      <c r="I41" s="2">
        <v>250</v>
      </c>
      <c r="J41" s="2">
        <v>250</v>
      </c>
      <c r="K41" s="2">
        <v>250</v>
      </c>
      <c r="L41" s="2">
        <v>250</v>
      </c>
      <c r="M41" s="2">
        <v>250</v>
      </c>
      <c r="N41" s="2">
        <v>250</v>
      </c>
      <c r="O41" s="2">
        <v>250</v>
      </c>
      <c r="P41" s="5">
        <f>SUM(D41:O41)</f>
        <v>3000</v>
      </c>
    </row>
    <row r="42" spans="1:32" x14ac:dyDescent="0.25">
      <c r="A42" s="83"/>
      <c r="B42" s="84"/>
      <c r="C42" s="85"/>
      <c r="D42" s="2" t="s">
        <v>73</v>
      </c>
      <c r="E42" s="2" t="s">
        <v>73</v>
      </c>
      <c r="F42" s="2" t="s">
        <v>73</v>
      </c>
      <c r="G42" s="2" t="s">
        <v>73</v>
      </c>
      <c r="H42" s="2" t="s">
        <v>73</v>
      </c>
      <c r="I42" s="2" t="s">
        <v>73</v>
      </c>
      <c r="J42" s="2" t="s">
        <v>73</v>
      </c>
      <c r="K42" s="2" t="s">
        <v>74</v>
      </c>
      <c r="L42" s="2" t="s">
        <v>73</v>
      </c>
      <c r="M42" s="2" t="s">
        <v>74</v>
      </c>
      <c r="N42" s="2" t="s">
        <v>76</v>
      </c>
      <c r="O42" s="2" t="s">
        <v>74</v>
      </c>
      <c r="P42" s="5">
        <f>SUM(D42:O42)</f>
        <v>0</v>
      </c>
    </row>
    <row r="43" spans="1:32" x14ac:dyDescent="0.25">
      <c r="A43" s="89" t="s">
        <v>41</v>
      </c>
      <c r="B43" s="89"/>
      <c r="C43" s="89"/>
      <c r="D43" s="2">
        <v>30</v>
      </c>
      <c r="E43" s="2">
        <v>30</v>
      </c>
      <c r="F43" s="2">
        <v>30</v>
      </c>
      <c r="G43" s="2">
        <v>30</v>
      </c>
      <c r="H43" s="2">
        <v>30</v>
      </c>
      <c r="I43" s="2">
        <v>30</v>
      </c>
      <c r="J43" s="2">
        <v>30</v>
      </c>
      <c r="K43" s="2">
        <v>30</v>
      </c>
      <c r="L43" s="2">
        <v>30</v>
      </c>
      <c r="M43" s="2">
        <v>30</v>
      </c>
      <c r="N43" s="2">
        <v>30</v>
      </c>
      <c r="O43" s="2">
        <v>30</v>
      </c>
      <c r="P43" s="2">
        <f>SUM(D43:O43)</f>
        <v>360</v>
      </c>
    </row>
    <row r="44" spans="1:32" x14ac:dyDescent="0.25">
      <c r="A44" s="1"/>
      <c r="B44" s="1"/>
      <c r="C44" s="1"/>
      <c r="D44" s="1"/>
      <c r="E44" s="1"/>
      <c r="F44" s="1"/>
      <c r="G44" s="1"/>
      <c r="H44" s="1"/>
      <c r="I44" s="1"/>
      <c r="J44" s="1"/>
      <c r="K44" s="1"/>
      <c r="L44" s="1"/>
      <c r="M44" s="1"/>
      <c r="N44" s="1"/>
      <c r="O44" s="1"/>
      <c r="P44" s="1"/>
    </row>
    <row r="45" spans="1:32" ht="18.75" x14ac:dyDescent="0.3">
      <c r="A45" s="90" t="s">
        <v>42</v>
      </c>
      <c r="B45" s="90"/>
      <c r="C45" s="90"/>
      <c r="D45" s="1"/>
      <c r="E45" s="1"/>
      <c r="F45" s="1"/>
      <c r="G45" s="1"/>
      <c r="H45" s="1"/>
      <c r="I45" s="1"/>
      <c r="J45" s="1"/>
      <c r="K45" s="1"/>
      <c r="L45" s="1"/>
      <c r="M45" s="1"/>
      <c r="N45" s="1"/>
      <c r="O45" s="1"/>
      <c r="P45" s="1"/>
    </row>
    <row r="46" spans="1:32" x14ac:dyDescent="0.25">
      <c r="A46" s="89" t="s">
        <v>43</v>
      </c>
      <c r="B46" s="89"/>
      <c r="C46" s="89"/>
      <c r="D46" s="3">
        <v>0</v>
      </c>
      <c r="E46" s="3">
        <v>0</v>
      </c>
      <c r="F46" s="3">
        <v>0</v>
      </c>
      <c r="G46" s="3">
        <v>0</v>
      </c>
      <c r="H46" s="3">
        <v>0</v>
      </c>
      <c r="I46" s="3">
        <v>0</v>
      </c>
      <c r="J46" s="3">
        <v>0</v>
      </c>
      <c r="K46" s="3">
        <v>0</v>
      </c>
      <c r="L46" s="3">
        <v>0</v>
      </c>
      <c r="M46" s="3">
        <v>0</v>
      </c>
      <c r="N46" s="3">
        <v>0</v>
      </c>
      <c r="O46" s="2"/>
      <c r="P46" s="3">
        <f>SUM(D46:O46)</f>
        <v>0</v>
      </c>
    </row>
    <row r="47" spans="1:32" x14ac:dyDescent="0.25">
      <c r="A47" s="89" t="s">
        <v>44</v>
      </c>
      <c r="B47" s="89"/>
      <c r="C47" s="89"/>
      <c r="D47" s="3">
        <v>0</v>
      </c>
      <c r="E47" s="3">
        <v>0</v>
      </c>
      <c r="F47" s="3">
        <v>0</v>
      </c>
      <c r="G47" s="3">
        <v>0</v>
      </c>
      <c r="H47" s="3">
        <v>0</v>
      </c>
      <c r="I47" s="3">
        <v>0</v>
      </c>
      <c r="J47" s="2"/>
      <c r="K47" s="3">
        <v>0</v>
      </c>
      <c r="L47" s="3">
        <v>0</v>
      </c>
      <c r="M47" s="3">
        <v>0</v>
      </c>
      <c r="N47" s="3">
        <v>0</v>
      </c>
      <c r="O47" s="2"/>
      <c r="P47" s="3">
        <f t="shared" ref="P47:P50" si="2">SUM(D47:O47)</f>
        <v>0</v>
      </c>
    </row>
    <row r="48" spans="1:32" x14ac:dyDescent="0.25">
      <c r="A48" s="92" t="s">
        <v>45</v>
      </c>
      <c r="B48" s="92"/>
      <c r="C48" s="92"/>
      <c r="D48" s="3">
        <v>0</v>
      </c>
      <c r="E48" s="3">
        <v>0</v>
      </c>
      <c r="F48" s="3">
        <v>0</v>
      </c>
      <c r="G48" s="3">
        <v>0</v>
      </c>
      <c r="H48" s="3">
        <v>0</v>
      </c>
      <c r="I48" s="3">
        <v>0</v>
      </c>
      <c r="J48" s="3">
        <v>0</v>
      </c>
      <c r="K48" s="3">
        <v>0</v>
      </c>
      <c r="L48" s="3">
        <v>0</v>
      </c>
      <c r="M48" s="3">
        <v>0</v>
      </c>
      <c r="N48" s="3">
        <v>0</v>
      </c>
      <c r="O48" s="3">
        <v>0</v>
      </c>
      <c r="P48" s="3">
        <f t="shared" si="2"/>
        <v>0</v>
      </c>
    </row>
    <row r="49" spans="1:16" x14ac:dyDescent="0.25">
      <c r="A49" s="89" t="s">
        <v>46</v>
      </c>
      <c r="B49" s="89"/>
      <c r="C49" s="89"/>
      <c r="D49" s="3">
        <v>0</v>
      </c>
      <c r="E49" s="3">
        <v>0</v>
      </c>
      <c r="F49" s="3">
        <v>0</v>
      </c>
      <c r="G49" s="3">
        <v>0</v>
      </c>
      <c r="H49" s="3">
        <v>0</v>
      </c>
      <c r="I49" s="3">
        <v>0</v>
      </c>
      <c r="J49" s="3">
        <v>0</v>
      </c>
      <c r="K49" s="3">
        <v>0</v>
      </c>
      <c r="L49" s="3">
        <v>0</v>
      </c>
      <c r="M49" s="3">
        <v>0</v>
      </c>
      <c r="N49" s="3">
        <v>0</v>
      </c>
      <c r="O49" s="3">
        <v>0</v>
      </c>
      <c r="P49" s="3">
        <f t="shared" si="2"/>
        <v>0</v>
      </c>
    </row>
    <row r="50" spans="1:16" x14ac:dyDescent="0.25">
      <c r="A50" s="89" t="s">
        <v>51</v>
      </c>
      <c r="B50" s="89"/>
      <c r="C50" s="89"/>
      <c r="D50" s="3">
        <v>0</v>
      </c>
      <c r="E50" s="3">
        <v>0</v>
      </c>
      <c r="F50" s="3">
        <v>0</v>
      </c>
      <c r="G50" s="3">
        <v>0</v>
      </c>
      <c r="H50" s="3">
        <v>0</v>
      </c>
      <c r="I50" s="3">
        <v>0</v>
      </c>
      <c r="J50" s="3">
        <v>0</v>
      </c>
      <c r="K50" s="3">
        <v>0</v>
      </c>
      <c r="L50" s="3">
        <v>0</v>
      </c>
      <c r="M50" s="3">
        <v>0</v>
      </c>
      <c r="N50" s="3">
        <v>0</v>
      </c>
      <c r="O50" s="3">
        <v>0</v>
      </c>
      <c r="P50" s="3">
        <f t="shared" si="2"/>
        <v>0</v>
      </c>
    </row>
    <row r="51" spans="1:16" x14ac:dyDescent="0.25">
      <c r="A51" s="1"/>
      <c r="B51" s="1"/>
      <c r="C51" s="1"/>
      <c r="D51" s="1"/>
      <c r="E51" s="1"/>
      <c r="F51" s="1"/>
      <c r="G51" s="1"/>
      <c r="H51" s="1"/>
      <c r="I51" s="1"/>
      <c r="J51" s="1"/>
      <c r="K51" s="1"/>
      <c r="L51" s="1"/>
      <c r="M51" s="1"/>
      <c r="N51" s="1"/>
      <c r="O51" s="1"/>
      <c r="P51" s="1"/>
    </row>
    <row r="52" spans="1:16" x14ac:dyDescent="0.25">
      <c r="A52" s="1"/>
      <c r="B52" s="1"/>
      <c r="C52" s="1"/>
      <c r="D52" s="1"/>
      <c r="E52" s="1"/>
      <c r="F52" s="1"/>
      <c r="G52" s="1"/>
      <c r="H52" s="1"/>
      <c r="I52" s="1"/>
      <c r="J52" s="1"/>
      <c r="K52" s="1"/>
      <c r="L52" s="1"/>
      <c r="M52" s="1"/>
      <c r="N52" s="1"/>
      <c r="O52" s="1"/>
      <c r="P52" s="1"/>
    </row>
    <row r="53" spans="1:16" ht="21" x14ac:dyDescent="0.35">
      <c r="A53" s="91" t="s">
        <v>62</v>
      </c>
      <c r="B53" s="91"/>
      <c r="C53" s="91"/>
      <c r="D53" s="2">
        <f>SUM(D13:D50)</f>
        <v>7999</v>
      </c>
      <c r="E53" s="2">
        <f t="shared" ref="E53:P53" si="3">SUM(E7:E52)</f>
        <v>1859</v>
      </c>
      <c r="F53" s="2">
        <f t="shared" si="3"/>
        <v>1784</v>
      </c>
      <c r="G53" s="2">
        <f t="shared" si="3"/>
        <v>1974</v>
      </c>
      <c r="H53" s="2">
        <f t="shared" si="3"/>
        <v>2409</v>
      </c>
      <c r="I53" s="2">
        <f t="shared" si="3"/>
        <v>1759</v>
      </c>
      <c r="J53" s="2">
        <f t="shared" si="3"/>
        <v>1609</v>
      </c>
      <c r="K53" s="2">
        <f t="shared" si="3"/>
        <v>1609</v>
      </c>
      <c r="L53" s="2">
        <f t="shared" si="3"/>
        <v>2119</v>
      </c>
      <c r="M53" s="2">
        <f t="shared" si="3"/>
        <v>2209</v>
      </c>
      <c r="N53" s="2">
        <f t="shared" si="3"/>
        <v>1669</v>
      </c>
      <c r="O53" s="2">
        <f t="shared" si="3"/>
        <v>2009</v>
      </c>
      <c r="P53" s="2">
        <f t="shared" si="3"/>
        <v>27543</v>
      </c>
    </row>
    <row r="54" spans="1:16" x14ac:dyDescent="0.25">
      <c r="A54" s="1"/>
      <c r="B54" s="1"/>
      <c r="C54" s="1"/>
      <c r="D54" s="1"/>
      <c r="E54" s="1"/>
      <c r="F54" s="1"/>
      <c r="G54" s="1"/>
      <c r="H54" s="1"/>
      <c r="I54" s="1"/>
      <c r="J54" s="1"/>
      <c r="K54" s="1"/>
      <c r="L54" s="1"/>
      <c r="M54" s="1"/>
      <c r="N54" s="1"/>
      <c r="O54" s="1"/>
      <c r="P54" s="1"/>
    </row>
    <row r="55" spans="1:16" x14ac:dyDescent="0.25">
      <c r="A55" s="1"/>
      <c r="B55" s="1"/>
      <c r="C55" s="1"/>
      <c r="D55" s="1"/>
      <c r="E55" s="1"/>
      <c r="F55" s="1"/>
      <c r="G55" s="1"/>
      <c r="H55" s="1"/>
      <c r="I55" s="1"/>
      <c r="J55" s="1"/>
      <c r="K55" s="1"/>
      <c r="L55" s="1"/>
      <c r="M55" s="1"/>
      <c r="N55" s="1"/>
      <c r="O55" s="1"/>
      <c r="P55" s="1"/>
    </row>
    <row r="56" spans="1:16" ht="21" x14ac:dyDescent="0.35">
      <c r="A56" s="91" t="s">
        <v>47</v>
      </c>
      <c r="B56" s="91"/>
      <c r="C56" s="91"/>
      <c r="D56" s="2">
        <f>(D6+D7) -D53</f>
        <v>20086</v>
      </c>
      <c r="E56" s="2">
        <f>(D56+E7+E6)-E53</f>
        <v>18412</v>
      </c>
      <c r="F56" s="2">
        <f t="shared" ref="F56:O56" si="4">(E56+F7)-F53</f>
        <v>16813</v>
      </c>
      <c r="G56" s="2">
        <f t="shared" si="4"/>
        <v>15024</v>
      </c>
      <c r="H56" s="2">
        <f t="shared" si="4"/>
        <v>12800</v>
      </c>
      <c r="I56" s="2">
        <f t="shared" si="4"/>
        <v>11226</v>
      </c>
      <c r="J56" s="2">
        <f t="shared" si="4"/>
        <v>9802</v>
      </c>
      <c r="K56" s="2">
        <f t="shared" si="4"/>
        <v>8378</v>
      </c>
      <c r="L56" s="2">
        <f t="shared" si="4"/>
        <v>6444</v>
      </c>
      <c r="M56" s="2">
        <f t="shared" si="4"/>
        <v>4420</v>
      </c>
      <c r="N56" s="2">
        <f t="shared" si="4"/>
        <v>2936</v>
      </c>
      <c r="O56" s="2">
        <f t="shared" si="4"/>
        <v>1112</v>
      </c>
      <c r="P56" s="2">
        <f>(P6+P7)-P53</f>
        <v>2577</v>
      </c>
    </row>
    <row r="57" spans="1:16" x14ac:dyDescent="0.25">
      <c r="A57" s="70" t="s">
        <v>48</v>
      </c>
      <c r="B57" s="70"/>
      <c r="C57" s="70"/>
      <c r="D57" s="70"/>
      <c r="E57" s="70"/>
      <c r="F57" s="70"/>
      <c r="G57" s="70"/>
      <c r="H57" s="70"/>
      <c r="I57" s="70"/>
      <c r="J57" s="70"/>
      <c r="K57" s="70"/>
      <c r="L57" s="70"/>
      <c r="M57" s="70"/>
      <c r="N57" s="70"/>
      <c r="O57" s="70"/>
      <c r="P57" s="70"/>
    </row>
    <row r="58" spans="1:16" x14ac:dyDescent="0.25">
      <c r="A58" s="71"/>
      <c r="B58" s="71"/>
      <c r="C58" s="71"/>
      <c r="D58" s="71"/>
      <c r="E58" s="71"/>
      <c r="F58" s="71"/>
      <c r="G58" s="71"/>
      <c r="H58" s="71"/>
      <c r="I58" s="71"/>
      <c r="J58" s="71"/>
      <c r="K58" s="71"/>
      <c r="L58" s="71"/>
      <c r="M58" s="71"/>
      <c r="N58" s="71"/>
      <c r="O58" s="71"/>
      <c r="P58" s="71"/>
    </row>
  </sheetData>
  <mergeCells count="42">
    <mergeCell ref="A50:C50"/>
    <mergeCell ref="A53:C53"/>
    <mergeCell ref="A56:C56"/>
    <mergeCell ref="A43:C43"/>
    <mergeCell ref="A45:C45"/>
    <mergeCell ref="A46:C46"/>
    <mergeCell ref="A47:C47"/>
    <mergeCell ref="A48:C48"/>
    <mergeCell ref="A49:C49"/>
    <mergeCell ref="A41:C41"/>
    <mergeCell ref="A25:C25"/>
    <mergeCell ref="A26:C26"/>
    <mergeCell ref="A27:C27"/>
    <mergeCell ref="A28:C28"/>
    <mergeCell ref="A29:C29"/>
    <mergeCell ref="A31:C31"/>
    <mergeCell ref="A32:C32"/>
    <mergeCell ref="A34:C34"/>
    <mergeCell ref="A35:C35"/>
    <mergeCell ref="A36:C36"/>
    <mergeCell ref="A40:C40"/>
    <mergeCell ref="A18:C18"/>
    <mergeCell ref="A19:C19"/>
    <mergeCell ref="A20:C20"/>
    <mergeCell ref="A22:C22"/>
    <mergeCell ref="A23:C23"/>
    <mergeCell ref="A10:C10"/>
    <mergeCell ref="A57:P58"/>
    <mergeCell ref="A33:C33"/>
    <mergeCell ref="A42:C42"/>
    <mergeCell ref="A1:L1"/>
    <mergeCell ref="M1:P1"/>
    <mergeCell ref="A2:P2"/>
    <mergeCell ref="A5:C5"/>
    <mergeCell ref="A8:C8"/>
    <mergeCell ref="A24:C24"/>
    <mergeCell ref="A12:C12"/>
    <mergeCell ref="A13:C13"/>
    <mergeCell ref="A14:C14"/>
    <mergeCell ref="A15:C15"/>
    <mergeCell ref="A16:C16"/>
    <mergeCell ref="A17:C17"/>
  </mergeCells>
  <printOptions horizontalCentered="1" verticalCentered="1"/>
  <pageMargins left="0.25" right="0.25" top="0.25" bottom="0.25" header="0.3" footer="0.3"/>
  <pageSetup scale="61"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2019 actual budget</vt:lpstr>
      <vt:lpstr>2019 proposed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2020-01-02T14:24:06Z</cp:lastPrinted>
  <dcterms:created xsi:type="dcterms:W3CDTF">2017-09-19T17:46:31Z</dcterms:created>
  <dcterms:modified xsi:type="dcterms:W3CDTF">2020-01-02T14:56:39Z</dcterms:modified>
</cp:coreProperties>
</file>