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0_ncr:8100000_{8CD34F3B-BCBE-4471-BDE6-0347E7184DA4}" xr6:coauthVersionLast="34" xr6:coauthVersionMax="34" xr10:uidLastSave="{00000000-0000-0000-0000-000000000000}"/>
  <bookViews>
    <workbookView xWindow="0" yWindow="0" windowWidth="28800" windowHeight="14010" xr2:uid="{00000000-000D-0000-FFFF-FFFF00000000}"/>
  </bookViews>
  <sheets>
    <sheet name="2018 actual budget" sheetId="2" r:id="rId1"/>
    <sheet name="2018 proposed budget" sheetId="1"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2" l="1"/>
  <c r="K13" i="2" l="1"/>
  <c r="K29" i="2"/>
  <c r="J8" i="2" l="1"/>
  <c r="I8" i="2"/>
  <c r="H8" i="2"/>
  <c r="G8" i="2"/>
  <c r="F8" i="2"/>
  <c r="E8" i="2"/>
  <c r="D8" i="2"/>
  <c r="K15" i="2" l="1"/>
  <c r="K31" i="2" l="1"/>
  <c r="J15" i="2" l="1"/>
  <c r="J42" i="2"/>
  <c r="J38" i="2" l="1"/>
  <c r="J7" i="2" l="1"/>
  <c r="J31" i="2" l="1"/>
  <c r="I42" i="2" l="1"/>
  <c r="I40" i="2" l="1"/>
  <c r="I15" i="2"/>
  <c r="I7" i="2" l="1"/>
  <c r="I29" i="2" l="1"/>
  <c r="I31" i="2" l="1"/>
  <c r="H13" i="2"/>
  <c r="H7" i="2" l="1"/>
  <c r="H42" i="2" l="1"/>
  <c r="H40" i="2" l="1"/>
  <c r="H15" i="2"/>
  <c r="H38" i="2" l="1"/>
  <c r="H29" i="2" l="1"/>
  <c r="H37" i="2"/>
  <c r="G40" i="2" l="1"/>
  <c r="H31" i="2" l="1"/>
  <c r="G42" i="2" l="1"/>
  <c r="G38" i="2"/>
  <c r="G15" i="2" l="1"/>
  <c r="G34" i="2" l="1"/>
  <c r="G7" i="2" l="1"/>
  <c r="G6" i="2" l="1"/>
  <c r="F7" i="2" l="1"/>
  <c r="F40" i="2" l="1"/>
  <c r="F15" i="2"/>
  <c r="F38" i="2" l="1"/>
  <c r="F34" i="2" l="1"/>
  <c r="F6" i="2" l="1"/>
  <c r="E6" i="2" l="1"/>
  <c r="E21" i="2" l="1"/>
  <c r="F31" i="2" l="1"/>
  <c r="E42" i="2" l="1"/>
  <c r="E12" i="2" l="1"/>
  <c r="E15" i="2" l="1"/>
  <c r="E40" i="2"/>
  <c r="E7" i="2" l="1"/>
  <c r="E38" i="2" l="1"/>
  <c r="F50" i="2" l="1"/>
  <c r="G50" i="2"/>
  <c r="H50" i="2"/>
  <c r="I50" i="2"/>
  <c r="J50" i="2"/>
  <c r="K50" i="2"/>
  <c r="L50" i="2"/>
  <c r="M50" i="2"/>
  <c r="N50" i="2"/>
  <c r="O50" i="2"/>
  <c r="E50" i="2"/>
  <c r="D16" i="2" l="1"/>
  <c r="D6" i="2" l="1"/>
  <c r="D15" i="2" l="1"/>
  <c r="D29" i="2"/>
  <c r="P7" i="2"/>
  <c r="D40" i="2"/>
  <c r="D38" i="2" l="1"/>
  <c r="D37" i="2" l="1"/>
  <c r="D20" i="2" l="1"/>
  <c r="D18" i="2" l="1"/>
  <c r="P18" i="2" s="1"/>
  <c r="P17" i="2"/>
  <c r="P12" i="2"/>
  <c r="P13" i="2"/>
  <c r="P14" i="2"/>
  <c r="P15" i="2"/>
  <c r="P16" i="2"/>
  <c r="P19" i="2"/>
  <c r="P20" i="2"/>
  <c r="P23" i="2"/>
  <c r="P24" i="2"/>
  <c r="P25" i="2"/>
  <c r="P26" i="2"/>
  <c r="P27" i="2"/>
  <c r="P29" i="2"/>
  <c r="P32" i="2"/>
  <c r="P35" i="2"/>
  <c r="P36" i="2"/>
  <c r="P37" i="2"/>
  <c r="P38" i="2"/>
  <c r="P41" i="2"/>
  <c r="P42" i="2"/>
  <c r="P40" i="2"/>
  <c r="D21" i="2"/>
  <c r="P21" i="2" s="1"/>
  <c r="D31" i="2"/>
  <c r="P31" i="2" s="1"/>
  <c r="D28" i="2"/>
  <c r="P28" i="2" s="1"/>
  <c r="P48" i="2"/>
  <c r="P47" i="2"/>
  <c r="P46" i="2"/>
  <c r="P45" i="2"/>
  <c r="P44" i="2"/>
  <c r="P34" i="2"/>
  <c r="P33" i="2"/>
  <c r="P6" i="2"/>
  <c r="P50" i="2" l="1"/>
  <c r="P52" i="2" s="1"/>
  <c r="D50" i="2"/>
  <c r="D52" i="2" s="1"/>
  <c r="E52" i="2" s="1"/>
  <c r="F52" i="2" s="1"/>
  <c r="G52" i="2" s="1"/>
  <c r="H52" i="2" s="1"/>
  <c r="I52" i="2" s="1"/>
  <c r="J52" i="2" s="1"/>
  <c r="K52" i="2" s="1"/>
  <c r="L52" i="2" s="1"/>
  <c r="M52" i="2" s="1"/>
  <c r="N52" i="2" s="1"/>
  <c r="O52" i="2" s="1"/>
  <c r="P33" i="1"/>
  <c r="P42" i="1"/>
  <c r="O53" i="1" l="1"/>
  <c r="N53" i="1"/>
  <c r="M53" i="1"/>
  <c r="L53" i="1"/>
  <c r="K53" i="1"/>
  <c r="J53" i="1"/>
  <c r="I53" i="1"/>
  <c r="H53" i="1"/>
  <c r="G53" i="1"/>
  <c r="F53" i="1"/>
  <c r="E53" i="1"/>
  <c r="D53" i="1"/>
  <c r="D56" i="1" s="1"/>
  <c r="P50" i="1"/>
  <c r="P49" i="1"/>
  <c r="P48" i="1"/>
  <c r="P47" i="1"/>
  <c r="P46" i="1"/>
  <c r="P43" i="1"/>
  <c r="P35" i="1"/>
  <c r="P34" i="1"/>
  <c r="P32" i="1"/>
  <c r="P29" i="1"/>
  <c r="P28" i="1"/>
  <c r="P27" i="1"/>
  <c r="P26" i="1"/>
  <c r="P25" i="1"/>
  <c r="P24" i="1"/>
  <c r="P23" i="1"/>
  <c r="P20" i="1"/>
  <c r="P19" i="1"/>
  <c r="P18" i="1"/>
  <c r="P17" i="1"/>
  <c r="P16" i="1"/>
  <c r="P15" i="1"/>
  <c r="P14" i="1"/>
  <c r="P13" i="1"/>
  <c r="P6" i="1"/>
  <c r="E56" i="1" l="1"/>
  <c r="F56" i="1" s="1"/>
  <c r="G56" i="1" s="1"/>
  <c r="H56" i="1" s="1"/>
  <c r="I56" i="1" s="1"/>
  <c r="J56" i="1" s="1"/>
  <c r="K56" i="1" s="1"/>
  <c r="L56" i="1" s="1"/>
  <c r="M56" i="1" s="1"/>
  <c r="N56" i="1" s="1"/>
  <c r="O56" i="1" s="1"/>
  <c r="P53" i="1"/>
  <c r="P56" i="1" s="1"/>
</calcChain>
</file>

<file path=xl/sharedStrings.xml><?xml version="1.0" encoding="utf-8"?>
<sst xmlns="http://schemas.openxmlformats.org/spreadsheetml/2006/main" count="187" uniqueCount="83">
  <si>
    <t xml:space="preserve">The Haven HOA Project Budget 2018 </t>
  </si>
  <si>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</si>
  <si>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</si>
  <si>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</si>
  <si>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</si>
  <si>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</si>
  <si>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</si>
  <si>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</si>
  <si>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</si>
  <si>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</si>
  <si>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</si>
  <si>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</si>
  <si>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</si>
  <si>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</si>
  <si>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</si>
  <si>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</si>
  <si>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</si>
  <si>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&amp;        -</t>
  </si>
  <si>
    <t>$         -</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</si>
  <si>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</si>
  <si>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</si>
  <si>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</si>
  <si>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</si>
  <si>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</si>
  <si>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</si>
  <si>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</si>
  <si>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</si>
  <si>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</si>
  <si>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</si>
  <si>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</si>
  <si>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</si>
  <si>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</si>
  <si>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</si>
  <si>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</si>
  <si>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</si>
  <si>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</si>
  <si>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</si>
  <si>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</si>
  <si>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</si>
  <si>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</si>
  <si>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</si>
  <si>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</si>
  <si>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</si>
  <si>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</si>
  <si>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</si>
  <si>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</si>
  <si>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</si>
  <si>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</si>
  <si>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</si>
  <si>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</si>
  <si>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</si>
  <si>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</si>
  <si>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Maintance Payment</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</si>
  <si>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</si>
  <si>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</si>
  <si>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</si>
  <si>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</si>
  <si>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</si>
  <si>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</si>
  <si>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</si>
  <si>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</si>
  <si>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</si>
  <si>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$25.00</t>
  </si>
  <si>
    <t>Office Supplies</t>
  </si>
  <si>
    <t xml:space="preserve">Common Aera Lawn Care </t>
  </si>
  <si>
    <t>Redminder Letter (5%)</t>
  </si>
  <si>
    <t>Electrical Panel Install (outlets)</t>
  </si>
  <si>
    <t>End of Expenses</t>
  </si>
  <si>
    <t>$</t>
  </si>
  <si>
    <t>Invoices</t>
  </si>
  <si>
    <t>Based on Lots</t>
  </si>
  <si>
    <t>HOA Rememburstments</t>
  </si>
  <si>
    <t>Mailing expenses</t>
  </si>
  <si>
    <t>Carry over debt</t>
  </si>
  <si>
    <t xml:space="preserve">The Haven HOA Actual Budget 2018 </t>
  </si>
  <si>
    <t>Equipment Rental</t>
  </si>
  <si>
    <t>Back Assessments</t>
  </si>
  <si>
    <t>Expenses Total</t>
  </si>
  <si>
    <r>
      <t>Annual Home Owner Assesment</t>
    </r>
    <r>
      <rPr>
        <sz val="11"/>
        <rFont val="Calibri"/>
        <family val="2"/>
        <scheme val="minor"/>
      </rPr>
      <t>:</t>
    </r>
    <r>
      <rPr>
        <sz val="16"/>
        <rFont val="Calibri"/>
        <family val="2"/>
        <scheme val="minor"/>
      </rPr>
      <t xml:space="preserve"> </t>
    </r>
    <r>
      <rPr>
        <b/>
        <sz val="16"/>
        <rFont val="Calibri"/>
        <family val="2"/>
        <scheme val="minor"/>
      </rPr>
      <t>$300.00</t>
    </r>
  </si>
  <si>
    <t>*Insurance paid in full 1/26/18</t>
  </si>
  <si>
    <t xml:space="preserve"> </t>
  </si>
  <si>
    <t>* $511.69 paid in February to entergy for relocatiopn of street light</t>
  </si>
  <si>
    <t>Payment from Bruno Mgmt. Lawn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</si>
</sst>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b/>
      <sz val="12"/>
      <color rgb="FF00B050"/>
      <name val="Calibri"/>
      <family val="2"/>
      <scheme val="minor"/>
    </font>
    <font>
      <sz val="14"/>
      <color rgb="FF049E21"/>
      <name val="Calibri"/>
      <family val="2"/>
      <scheme val="minor"/>
    </font>
    <font>
      <sz val="18"/>
      <color theme="1"/>
      <name val="Calibri"/>
      <family val="2"/>
      <scheme val="minor"/>
    </font>
    <font>
      <b/>
      <sz val="16"/>
      <name val="Calibri"/>
      <family val="2"/>
      <scheme val="minor"/>
    </font>
    <font>
      <sz val="14"/>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10" fillId="0" borderId="4" xfId="0" applyNumberFormat="1" applyFont="1" applyBorder="1"/>
    <xf numFmtId="0" fontId="0" fillId="0" borderId="4" xfId="0" quotePrefix="1" applyBorder="1" applyAlignment="1">
      <alignment horizontal="right"/>
    </xf>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1" fillId="0" borderId="4" xfId="0" applyNumberFormat="1" applyFont="1" applyBorder="1"/>
    <xf numFmtId="164" fontId="14"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2"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2"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5" fillId="0" borderId="4"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applyAlignment="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4" borderId="4" xfId="0" applyFont="1" applyFill="1" applyBorder="1" applyAlignment="1">
      <alignment horizontal="center"/>
    </xf>
    <xf numFmtId="0" fontId="0" fillId="0" borderId="4" xfId="0"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5"/>
  <sheetViews>
    <sheetView tabSelected="1" zoomScale="86" zoomScaleNormal="86" workbookViewId="0">
      <pane ySplit="7" topLeftCell="A8" activePane="bottomLeft" state="frozen"/>
      <selection pane="bottomLeft" activeCell="A43" sqref="A43:P43"/>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s>
  <sheetData>
    <row r="1" spans="1:18" ht="28.5" x14ac:dyDescent="0.45">
      <c r="A1" s="55" t="s">
        <v>74</v>
      </c>
      <c r="B1" s="56"/>
      <c r="C1" s="56"/>
      <c r="D1" s="56"/>
      <c r="E1" s="56"/>
      <c r="F1" s="56"/>
      <c r="G1" s="56"/>
      <c r="H1" s="56"/>
      <c r="I1" s="56"/>
      <c r="J1" s="56"/>
      <c r="K1" s="56"/>
      <c r="L1" s="57"/>
      <c r="M1" s="58" t="s">
        <v>78</v>
      </c>
      <c r="N1" s="59"/>
      <c r="O1" s="59"/>
      <c r="P1" s="60"/>
    </row>
    <row r="2" spans="1:18" ht="18.75" x14ac:dyDescent="0.3">
      <c r="A2" s="61" t="s">
        <v>57</v>
      </c>
      <c r="B2" s="62"/>
      <c r="C2" s="62"/>
      <c r="D2" s="62"/>
      <c r="E2" s="62"/>
      <c r="F2" s="62"/>
      <c r="G2" s="62"/>
      <c r="H2" s="62"/>
      <c r="I2" s="62"/>
      <c r="J2" s="62"/>
      <c r="K2" s="62"/>
      <c r="L2" s="62"/>
      <c r="M2" s="62"/>
      <c r="N2" s="62"/>
      <c r="O2" s="62"/>
      <c r="P2" s="63"/>
    </row>
    <row r="3" spans="1:18" ht="18.75" x14ac:dyDescent="0.3">
      <c r="A3" s="47" t="s">
        <v>70</v>
      </c>
      <c r="B3" s="48"/>
      <c r="C3" s="49"/>
      <c r="D3" s="32">
        <v>93</v>
      </c>
      <c r="E3" s="32">
        <v>93</v>
      </c>
      <c r="F3" s="32">
        <v>93</v>
      </c>
      <c r="G3" s="32">
        <v>93</v>
      </c>
      <c r="H3" s="32">
        <v>93</v>
      </c>
      <c r="I3" s="32">
        <v>93</v>
      </c>
      <c r="J3" s="32">
        <v>93</v>
      </c>
      <c r="K3" s="32">
        <v>93</v>
      </c>
      <c r="L3" s="32">
        <v>93</v>
      </c>
      <c r="M3" s="32">
        <v>93</v>
      </c>
      <c r="N3" s="32">
        <v>93</v>
      </c>
      <c r="O3" s="32">
        <v>93</v>
      </c>
      <c r="P3" s="32"/>
    </row>
    <row r="4" spans="1:18" ht="23.25" x14ac:dyDescent="0.35">
      <c r="A4" s="1"/>
      <c r="B4" s="1"/>
      <c r="C4" s="1"/>
      <c r="D4" s="33" t="s">
        <v>2</v>
      </c>
      <c r="E4" s="33" t="s">
        <v>3</v>
      </c>
      <c r="F4" s="33" t="s">
        <v>4</v>
      </c>
      <c r="G4" s="33" t="s">
        <v>5</v>
      </c>
      <c r="H4" s="33" t="s">
        <v>6</v>
      </c>
      <c r="I4" s="33" t="s">
        <v>7</v>
      </c>
      <c r="J4" s="33" t="s">
        <v>8</v>
      </c>
      <c r="K4" s="33" t="s">
        <v>9</v>
      </c>
      <c r="L4" s="33" t="s">
        <v>10</v>
      </c>
      <c r="M4" s="33" t="s">
        <v>11</v>
      </c>
      <c r="N4" s="33" t="s">
        <v>12</v>
      </c>
      <c r="O4" s="33" t="s">
        <v>13</v>
      </c>
      <c r="P4" s="33" t="s">
        <v>26</v>
      </c>
    </row>
    <row r="5" spans="1:18" ht="23.25" x14ac:dyDescent="0.35">
      <c r="A5" s="40" t="s">
        <v>15</v>
      </c>
      <c r="B5" s="41"/>
      <c r="C5" s="41"/>
      <c r="D5" s="41"/>
      <c r="E5" s="41"/>
      <c r="F5" s="41"/>
      <c r="G5" s="41"/>
      <c r="H5" s="41"/>
      <c r="I5" s="41"/>
      <c r="J5" s="41"/>
      <c r="K5" s="41"/>
      <c r="L5" s="41"/>
      <c r="M5" s="41"/>
      <c r="N5" s="41"/>
      <c r="O5" s="41"/>
      <c r="P5" s="42"/>
    </row>
    <row r="6" spans="1:18" ht="18.75" x14ac:dyDescent="0.3">
      <c r="A6" s="47" t="s">
        <v>16</v>
      </c>
      <c r="B6" s="48"/>
      <c r="C6" s="49"/>
      <c r="D6" s="31">
        <f>300*60+300+300+300+300+300+300+300+300</f>
        <v>20400</v>
      </c>
      <c r="E6" s="27">
        <f>300+300+300+300+300+300+300+300+300+300+300+300+300</f>
        <v>3900</v>
      </c>
      <c r="F6" s="27">
        <f>75+300+300</f>
        <v>675</v>
      </c>
      <c r="G6" s="27">
        <f>300</f>
        <v>300</v>
      </c>
      <c r="H6" s="27">
        <v>0</v>
      </c>
      <c r="I6" s="27">
        <v>0</v>
      </c>
      <c r="J6" s="27">
        <v>0</v>
      </c>
      <c r="K6" s="27">
        <v>0</v>
      </c>
      <c r="L6" s="27">
        <v>0</v>
      </c>
      <c r="M6" s="27">
        <v>0</v>
      </c>
      <c r="N6" s="27">
        <v>0</v>
      </c>
      <c r="O6" s="27">
        <v>0</v>
      </c>
      <c r="P6" s="27">
        <f>SUM(D6:O6)</f>
        <v>25275</v>
      </c>
    </row>
    <row r="7" spans="1:18" ht="18.75" x14ac:dyDescent="0.3">
      <c r="A7" s="47" t="s">
        <v>76</v>
      </c>
      <c r="B7" s="48"/>
      <c r="C7" s="49"/>
      <c r="D7" s="31">
        <v>0</v>
      </c>
      <c r="E7" s="27">
        <f>100+25+9</f>
        <v>134</v>
      </c>
      <c r="F7" s="27">
        <f>25</f>
        <v>25</v>
      </c>
      <c r="G7" s="27">
        <f>300</f>
        <v>300</v>
      </c>
      <c r="H7" s="27">
        <f>25+25</f>
        <v>50</v>
      </c>
      <c r="I7" s="27">
        <f>60+25</f>
        <v>85</v>
      </c>
      <c r="J7" s="27">
        <f>300+171.31</f>
        <v>471.31</v>
      </c>
      <c r="K7" s="27">
        <v>0</v>
      </c>
      <c r="L7" s="27">
        <v>0</v>
      </c>
      <c r="M7" s="27">
        <v>0</v>
      </c>
      <c r="N7" s="27">
        <v>0</v>
      </c>
      <c r="O7" s="27">
        <v>0</v>
      </c>
      <c r="P7" s="27">
        <f>SUM(D7:O7)</f>
        <v>1065.31</v>
      </c>
    </row>
    <row r="8" spans="1:18" ht="37.5" x14ac:dyDescent="0.3">
      <c r="A8" s="36" t="s">
        <v>82</v>
      </c>
      <c r="C8" s="35"/>
      <c r="D8" s="31">
        <f>0</f>
        <v>0</v>
      </c>
      <c r="E8" s="27">
        <f>0</f>
        <v>0</v>
      </c>
      <c r="F8" s="27">
        <f>0</f>
        <v>0</v>
      </c>
      <c r="G8" s="27">
        <f>0</f>
        <v>0</v>
      </c>
      <c r="H8" s="27">
        <f>0</f>
        <v>0</v>
      </c>
      <c r="I8" s="27">
        <f>0</f>
        <v>0</v>
      </c>
      <c r="J8" s="27">
        <f>0</f>
        <v>0</v>
      </c>
      <c r="K8" s="27"/>
      <c r="L8" s="27"/>
      <c r="M8" s="27"/>
      <c r="N8" s="27"/>
      <c r="O8" s="27"/>
      <c r="P8" s="27"/>
    </row>
    <row r="9" spans="1:18" ht="23.25" x14ac:dyDescent="0.35">
      <c r="A9" s="43"/>
      <c r="B9" s="44"/>
      <c r="C9" s="44"/>
      <c r="D9" s="44"/>
      <c r="E9" s="44"/>
      <c r="F9" s="44"/>
      <c r="G9" s="44"/>
      <c r="H9" s="44"/>
      <c r="I9" s="44"/>
      <c r="J9" s="44"/>
      <c r="K9" s="44"/>
      <c r="L9" s="44"/>
      <c r="M9" s="44"/>
      <c r="N9" s="44"/>
      <c r="O9" s="44"/>
      <c r="P9" s="45"/>
    </row>
    <row r="10" spans="1:18" ht="23.25" x14ac:dyDescent="0.35">
      <c r="A10" s="40"/>
      <c r="B10" s="41"/>
      <c r="C10" s="41"/>
      <c r="D10" s="41"/>
      <c r="E10" s="41"/>
      <c r="F10" s="41"/>
      <c r="G10" s="41"/>
      <c r="H10" s="41"/>
      <c r="I10" s="41"/>
      <c r="J10" s="41"/>
      <c r="K10" s="41"/>
      <c r="L10" s="41"/>
      <c r="M10" s="41"/>
      <c r="N10" s="41"/>
      <c r="O10" s="41"/>
      <c r="P10" s="42"/>
    </row>
    <row r="11" spans="1:18" ht="23.25" x14ac:dyDescent="0.35">
      <c r="A11" s="37" t="s">
        <v>25</v>
      </c>
      <c r="B11" s="38"/>
      <c r="C11" s="38"/>
      <c r="D11" s="38"/>
      <c r="E11" s="38"/>
      <c r="F11" s="38"/>
      <c r="G11" s="38"/>
      <c r="H11" s="38"/>
      <c r="I11" s="38"/>
      <c r="J11" s="38"/>
      <c r="K11" s="38"/>
      <c r="L11" s="38"/>
      <c r="M11" s="38"/>
      <c r="N11" s="38"/>
      <c r="O11" s="38"/>
      <c r="P11" s="39"/>
    </row>
    <row r="12" spans="1:18" ht="18.75" x14ac:dyDescent="0.3">
      <c r="A12" s="46" t="s">
        <v>27</v>
      </c>
      <c r="B12" s="46"/>
      <c r="C12" s="46"/>
      <c r="D12" s="28">
        <v>0</v>
      </c>
      <c r="E12" s="28">
        <f>200</f>
        <v>200</v>
      </c>
      <c r="F12" s="28">
        <v>0</v>
      </c>
      <c r="G12" s="28">
        <v>0</v>
      </c>
      <c r="H12" s="28">
        <v>0</v>
      </c>
      <c r="I12" s="28">
        <v>0</v>
      </c>
      <c r="J12" s="28">
        <v>0</v>
      </c>
      <c r="K12" s="28">
        <v>0</v>
      </c>
      <c r="L12" s="28">
        <v>0</v>
      </c>
      <c r="M12" s="28">
        <v>0</v>
      </c>
      <c r="N12" s="28">
        <v>0</v>
      </c>
      <c r="O12" s="28">
        <v>0</v>
      </c>
      <c r="P12" s="27">
        <f t="shared" ref="P12:P32" si="0">SUM(D12:O12)</f>
        <v>200</v>
      </c>
    </row>
    <row r="13" spans="1:18" ht="18.75" x14ac:dyDescent="0.3">
      <c r="A13" s="46" t="s">
        <v>31</v>
      </c>
      <c r="B13" s="46"/>
      <c r="C13" s="46"/>
      <c r="D13" s="28">
        <v>0</v>
      </c>
      <c r="E13" s="28">
        <v>0</v>
      </c>
      <c r="F13" s="28">
        <v>0</v>
      </c>
      <c r="G13" s="28">
        <v>0</v>
      </c>
      <c r="H13" s="28">
        <f>110.5+110.5</f>
        <v>221</v>
      </c>
      <c r="I13" s="28">
        <v>0</v>
      </c>
      <c r="J13" s="28">
        <v>0</v>
      </c>
      <c r="K13" s="28">
        <f>110.5+110.5+110.5</f>
        <v>331.5</v>
      </c>
      <c r="L13" s="28">
        <v>0</v>
      </c>
      <c r="M13" s="28">
        <v>0</v>
      </c>
      <c r="N13" s="28">
        <v>0</v>
      </c>
      <c r="O13" s="28">
        <v>0</v>
      </c>
      <c r="P13" s="27">
        <f t="shared" si="0"/>
        <v>552.5</v>
      </c>
    </row>
    <row r="14" spans="1:18" ht="18.75" x14ac:dyDescent="0.3">
      <c r="A14" s="54" t="s">
        <v>32</v>
      </c>
      <c r="B14" s="54"/>
      <c r="C14" s="54"/>
      <c r="D14" s="27">
        <v>0</v>
      </c>
      <c r="E14" s="28">
        <v>0</v>
      </c>
      <c r="F14" s="28">
        <v>0</v>
      </c>
      <c r="G14" s="28">
        <v>0</v>
      </c>
      <c r="H14" s="28">
        <v>0</v>
      </c>
      <c r="I14" s="28">
        <v>0</v>
      </c>
      <c r="J14" s="28">
        <v>0</v>
      </c>
      <c r="K14" s="28">
        <v>0</v>
      </c>
      <c r="L14" s="28">
        <v>0</v>
      </c>
      <c r="M14" s="28">
        <v>0</v>
      </c>
      <c r="N14" s="28">
        <v>0</v>
      </c>
      <c r="O14" s="28">
        <v>0</v>
      </c>
      <c r="P14" s="27">
        <f t="shared" si="0"/>
        <v>0</v>
      </c>
      <c r="R14" s="17"/>
    </row>
    <row r="15" spans="1:18" ht="18.75" x14ac:dyDescent="0.3">
      <c r="A15" s="46" t="s">
        <v>54</v>
      </c>
      <c r="B15" s="46"/>
      <c r="C15" s="46"/>
      <c r="D15" s="28">
        <f>39.95+15</f>
        <v>54.95</v>
      </c>
      <c r="E15" s="28">
        <f>15+39.95</f>
        <v>54.95</v>
      </c>
      <c r="F15" s="28">
        <f>15+39.95</f>
        <v>54.95</v>
      </c>
      <c r="G15" s="28">
        <f>15+39.95</f>
        <v>54.95</v>
      </c>
      <c r="H15" s="28">
        <f>15+39.95</f>
        <v>54.95</v>
      </c>
      <c r="I15" s="28">
        <f>15+39.95</f>
        <v>54.95</v>
      </c>
      <c r="J15" s="28">
        <f>15</f>
        <v>15</v>
      </c>
      <c r="K15" s="28">
        <f>15</f>
        <v>15</v>
      </c>
      <c r="L15" s="28">
        <v>0</v>
      </c>
      <c r="M15" s="28">
        <v>0</v>
      </c>
      <c r="N15" s="28">
        <v>0</v>
      </c>
      <c r="O15" s="28">
        <v>0</v>
      </c>
      <c r="P15" s="27">
        <f t="shared" si="0"/>
        <v>359.7</v>
      </c>
    </row>
    <row r="16" spans="1:18" ht="18.75" x14ac:dyDescent="0.3">
      <c r="A16" s="46" t="s">
        <v>33</v>
      </c>
      <c r="B16" s="46"/>
      <c r="C16" s="46"/>
      <c r="D16" s="28">
        <f>1314.9</f>
        <v>1314.9</v>
      </c>
      <c r="E16" s="28">
        <v>0</v>
      </c>
      <c r="F16" s="28">
        <v>0</v>
      </c>
      <c r="G16" s="28">
        <v>0</v>
      </c>
      <c r="H16" s="28">
        <v>0</v>
      </c>
      <c r="I16" s="28">
        <v>0</v>
      </c>
      <c r="J16" s="28">
        <v>0</v>
      </c>
      <c r="K16" s="28">
        <v>0</v>
      </c>
      <c r="L16" s="28">
        <v>0</v>
      </c>
      <c r="M16" s="28">
        <v>0</v>
      </c>
      <c r="N16" s="28">
        <v>0</v>
      </c>
      <c r="O16" s="28">
        <v>0</v>
      </c>
      <c r="P16" s="27">
        <f t="shared" si="0"/>
        <v>1314.9</v>
      </c>
    </row>
    <row r="17" spans="1:20" ht="18.75" x14ac:dyDescent="0.3">
      <c r="A17" s="46" t="s">
        <v>73</v>
      </c>
      <c r="B17" s="46"/>
      <c r="C17" s="46"/>
      <c r="D17" s="27">
        <v>494.99</v>
      </c>
      <c r="E17" s="28">
        <v>0</v>
      </c>
      <c r="F17" s="28">
        <v>0</v>
      </c>
      <c r="G17" s="28">
        <v>0</v>
      </c>
      <c r="H17" s="28">
        <v>0</v>
      </c>
      <c r="I17" s="28">
        <v>0</v>
      </c>
      <c r="J17" s="28">
        <v>0</v>
      </c>
      <c r="K17" s="28">
        <v>0</v>
      </c>
      <c r="L17" s="28">
        <v>0</v>
      </c>
      <c r="M17" s="28">
        <v>0</v>
      </c>
      <c r="N17" s="28">
        <v>0</v>
      </c>
      <c r="O17" s="28">
        <v>0</v>
      </c>
      <c r="P17" s="27">
        <f t="shared" si="0"/>
        <v>494.99</v>
      </c>
      <c r="T17" t="s">
        <v>80</v>
      </c>
    </row>
    <row r="18" spans="1:20" ht="18.75" x14ac:dyDescent="0.3">
      <c r="A18" s="46" t="s">
        <v>34</v>
      </c>
      <c r="B18" s="46"/>
      <c r="C18" s="46"/>
      <c r="D18" s="27">
        <f>15</f>
        <v>15</v>
      </c>
      <c r="E18" s="28">
        <v>0</v>
      </c>
      <c r="F18" s="28">
        <v>0</v>
      </c>
      <c r="G18" s="28">
        <v>0</v>
      </c>
      <c r="H18" s="28">
        <v>0</v>
      </c>
      <c r="I18" s="28">
        <v>0</v>
      </c>
      <c r="J18" s="28">
        <v>0</v>
      </c>
      <c r="K18" s="28">
        <v>0</v>
      </c>
      <c r="L18" s="28">
        <v>0</v>
      </c>
      <c r="M18" s="28">
        <v>0</v>
      </c>
      <c r="N18" s="28">
        <v>0</v>
      </c>
      <c r="O18" s="28">
        <v>0</v>
      </c>
      <c r="P18" s="27">
        <f t="shared" si="0"/>
        <v>15</v>
      </c>
    </row>
    <row r="19" spans="1:20" ht="18.75" x14ac:dyDescent="0.3">
      <c r="A19" s="46" t="s">
        <v>35</v>
      </c>
      <c r="B19" s="46"/>
      <c r="C19" s="46"/>
      <c r="D19" s="27">
        <v>0</v>
      </c>
      <c r="E19" s="28">
        <v>0</v>
      </c>
      <c r="F19" s="28">
        <v>0</v>
      </c>
      <c r="G19" s="28">
        <v>0</v>
      </c>
      <c r="H19" s="28">
        <v>0</v>
      </c>
      <c r="I19" s="28">
        <v>0</v>
      </c>
      <c r="J19" s="28">
        <v>0</v>
      </c>
      <c r="K19" s="28">
        <v>0</v>
      </c>
      <c r="L19" s="28">
        <v>0</v>
      </c>
      <c r="M19" s="28">
        <v>0</v>
      </c>
      <c r="N19" s="28">
        <v>0</v>
      </c>
      <c r="O19" s="28">
        <v>0</v>
      </c>
      <c r="P19" s="27">
        <f t="shared" si="0"/>
        <v>0</v>
      </c>
    </row>
    <row r="20" spans="1:20" ht="18.75" x14ac:dyDescent="0.3">
      <c r="A20" s="47" t="s">
        <v>71</v>
      </c>
      <c r="B20" s="48"/>
      <c r="C20" s="49"/>
      <c r="D20" s="27">
        <f>163.58+67.84+27.02</f>
        <v>258.44</v>
      </c>
      <c r="E20" s="28">
        <v>0</v>
      </c>
      <c r="F20" s="28">
        <v>0</v>
      </c>
      <c r="G20" s="28">
        <v>0</v>
      </c>
      <c r="H20" s="28">
        <v>0</v>
      </c>
      <c r="I20" s="28">
        <v>0</v>
      </c>
      <c r="J20" s="28">
        <v>0</v>
      </c>
      <c r="K20" s="28">
        <v>0</v>
      </c>
      <c r="L20" s="28">
        <v>0</v>
      </c>
      <c r="M20" s="28">
        <v>0</v>
      </c>
      <c r="N20" s="28">
        <v>0</v>
      </c>
      <c r="O20" s="28">
        <v>0</v>
      </c>
      <c r="P20" s="27">
        <f t="shared" si="0"/>
        <v>258.44</v>
      </c>
    </row>
    <row r="21" spans="1:20" ht="18.75" x14ac:dyDescent="0.3">
      <c r="A21" s="47" t="s">
        <v>59</v>
      </c>
      <c r="B21" s="48"/>
      <c r="C21" s="49"/>
      <c r="D21" s="30">
        <f>78.52</f>
        <v>78.52</v>
      </c>
      <c r="E21" s="28">
        <f>236.43</f>
        <v>236.43</v>
      </c>
      <c r="F21" s="28">
        <v>0</v>
      </c>
      <c r="G21" s="28">
        <v>0</v>
      </c>
      <c r="H21" s="28">
        <v>0</v>
      </c>
      <c r="I21" s="28">
        <v>0</v>
      </c>
      <c r="J21" s="28">
        <v>0</v>
      </c>
      <c r="K21" s="28">
        <v>0</v>
      </c>
      <c r="L21" s="28">
        <v>0</v>
      </c>
      <c r="M21" s="28">
        <v>0</v>
      </c>
      <c r="N21" s="28">
        <v>0</v>
      </c>
      <c r="O21" s="28">
        <v>0</v>
      </c>
      <c r="P21" s="27">
        <f t="shared" si="0"/>
        <v>314.95</v>
      </c>
    </row>
    <row r="22" spans="1:20" ht="23.25" x14ac:dyDescent="0.35">
      <c r="A22" s="37" t="s">
        <v>36</v>
      </c>
      <c r="B22" s="38"/>
      <c r="C22" s="38"/>
      <c r="D22" s="38"/>
      <c r="E22" s="38"/>
      <c r="F22" s="38"/>
      <c r="G22" s="38"/>
      <c r="H22" s="38"/>
      <c r="I22" s="38"/>
      <c r="J22" s="38"/>
      <c r="K22" s="38"/>
      <c r="L22" s="38"/>
      <c r="M22" s="38"/>
      <c r="N22" s="38"/>
      <c r="O22" s="38"/>
      <c r="P22" s="39"/>
    </row>
    <row r="23" spans="1:20" ht="18.75" x14ac:dyDescent="0.3">
      <c r="A23" s="46" t="s">
        <v>69</v>
      </c>
      <c r="B23" s="46"/>
      <c r="C23" s="46"/>
      <c r="D23" s="27">
        <v>0</v>
      </c>
      <c r="E23" s="28">
        <v>0</v>
      </c>
      <c r="F23" s="28">
        <v>0</v>
      </c>
      <c r="G23" s="28">
        <v>0</v>
      </c>
      <c r="H23" s="28">
        <v>0</v>
      </c>
      <c r="I23" s="28">
        <v>0</v>
      </c>
      <c r="J23" s="28">
        <v>0</v>
      </c>
      <c r="K23" s="28">
        <v>0</v>
      </c>
      <c r="L23" s="28">
        <v>0</v>
      </c>
      <c r="M23" s="28">
        <v>0</v>
      </c>
      <c r="N23" s="28">
        <v>0</v>
      </c>
      <c r="O23" s="28">
        <v>0</v>
      </c>
      <c r="P23" s="27">
        <f t="shared" si="0"/>
        <v>0</v>
      </c>
    </row>
    <row r="24" spans="1:20" ht="18.75" x14ac:dyDescent="0.3">
      <c r="A24" s="46" t="s">
        <v>37</v>
      </c>
      <c r="B24" s="46"/>
      <c r="C24" s="46"/>
      <c r="D24" s="27">
        <v>0</v>
      </c>
      <c r="E24" s="28">
        <v>0</v>
      </c>
      <c r="F24" s="28">
        <v>0</v>
      </c>
      <c r="G24" s="28">
        <v>0</v>
      </c>
      <c r="H24" s="28">
        <v>0</v>
      </c>
      <c r="I24" s="28">
        <v>0</v>
      </c>
      <c r="J24" s="28">
        <v>0</v>
      </c>
      <c r="K24" s="28">
        <v>0</v>
      </c>
      <c r="L24" s="28">
        <v>0</v>
      </c>
      <c r="M24" s="28">
        <v>0</v>
      </c>
      <c r="N24" s="28">
        <v>0</v>
      </c>
      <c r="O24" s="28">
        <v>0</v>
      </c>
      <c r="P24" s="27">
        <f t="shared" si="0"/>
        <v>0</v>
      </c>
    </row>
    <row r="25" spans="1:20" ht="18.75" x14ac:dyDescent="0.3">
      <c r="A25" s="46" t="s">
        <v>38</v>
      </c>
      <c r="B25" s="46"/>
      <c r="C25" s="46"/>
      <c r="D25" s="27">
        <v>0</v>
      </c>
      <c r="E25" s="28">
        <v>0</v>
      </c>
      <c r="F25" s="28">
        <v>0</v>
      </c>
      <c r="G25" s="28">
        <v>0</v>
      </c>
      <c r="H25" s="28">
        <v>0</v>
      </c>
      <c r="I25" s="28">
        <v>0</v>
      </c>
      <c r="J25" s="28">
        <v>0</v>
      </c>
      <c r="K25" s="28">
        <v>0</v>
      </c>
      <c r="L25" s="28">
        <v>0</v>
      </c>
      <c r="M25" s="28">
        <v>0</v>
      </c>
      <c r="N25" s="28">
        <v>0</v>
      </c>
      <c r="O25" s="28">
        <v>0</v>
      </c>
      <c r="P25" s="27">
        <f t="shared" si="0"/>
        <v>0</v>
      </c>
    </row>
    <row r="26" spans="1:20" ht="18.75" x14ac:dyDescent="0.3">
      <c r="A26" s="46" t="s">
        <v>39</v>
      </c>
      <c r="B26" s="46"/>
      <c r="C26" s="46"/>
      <c r="D26" s="27">
        <v>0</v>
      </c>
      <c r="E26" s="28">
        <v>0</v>
      </c>
      <c r="F26" s="28">
        <v>0</v>
      </c>
      <c r="G26" s="28">
        <v>0</v>
      </c>
      <c r="H26" s="28">
        <v>0</v>
      </c>
      <c r="I26" s="28">
        <v>0</v>
      </c>
      <c r="J26" s="28">
        <v>0</v>
      </c>
      <c r="K26" s="28">
        <v>0</v>
      </c>
      <c r="L26" s="28">
        <v>0</v>
      </c>
      <c r="M26" s="28">
        <v>0</v>
      </c>
      <c r="N26" s="28">
        <v>0</v>
      </c>
      <c r="O26" s="28">
        <v>0</v>
      </c>
      <c r="P26" s="27">
        <f t="shared" si="0"/>
        <v>0</v>
      </c>
    </row>
    <row r="27" spans="1:20" ht="18.75" x14ac:dyDescent="0.3">
      <c r="A27" s="46" t="s">
        <v>65</v>
      </c>
      <c r="B27" s="46"/>
      <c r="C27" s="46"/>
      <c r="D27" s="28">
        <v>0</v>
      </c>
      <c r="E27" s="28">
        <v>0</v>
      </c>
      <c r="F27" s="28">
        <v>0</v>
      </c>
      <c r="G27" s="28">
        <v>0</v>
      </c>
      <c r="H27" s="28">
        <v>0</v>
      </c>
      <c r="I27" s="28">
        <v>0</v>
      </c>
      <c r="J27" s="28">
        <v>0</v>
      </c>
      <c r="K27" s="28">
        <v>0</v>
      </c>
      <c r="L27" s="28">
        <v>0</v>
      </c>
      <c r="M27" s="28">
        <v>0</v>
      </c>
      <c r="N27" s="28">
        <v>0</v>
      </c>
      <c r="O27" s="28">
        <v>0</v>
      </c>
      <c r="P27" s="27">
        <f t="shared" si="0"/>
        <v>0</v>
      </c>
    </row>
    <row r="28" spans="1:20" ht="18.75" x14ac:dyDescent="0.3">
      <c r="A28" s="46" t="s">
        <v>72</v>
      </c>
      <c r="B28" s="46"/>
      <c r="C28" s="46"/>
      <c r="D28" s="28">
        <f>49+58.2</f>
        <v>107.2</v>
      </c>
      <c r="E28" s="28">
        <v>0</v>
      </c>
      <c r="F28" s="28">
        <v>0</v>
      </c>
      <c r="G28" s="28">
        <v>0</v>
      </c>
      <c r="H28" s="28">
        <v>0</v>
      </c>
      <c r="I28" s="28">
        <v>0</v>
      </c>
      <c r="J28" s="28">
        <v>0</v>
      </c>
      <c r="K28" s="28">
        <v>0</v>
      </c>
      <c r="L28" s="28">
        <v>0</v>
      </c>
      <c r="M28" s="28">
        <v>0</v>
      </c>
      <c r="N28" s="28">
        <v>0</v>
      </c>
      <c r="O28" s="28">
        <v>0</v>
      </c>
      <c r="P28" s="27">
        <f t="shared" si="0"/>
        <v>107.2</v>
      </c>
    </row>
    <row r="29" spans="1:20" ht="18.75" x14ac:dyDescent="0.3">
      <c r="A29" s="46" t="s">
        <v>63</v>
      </c>
      <c r="B29" s="46"/>
      <c r="C29" s="46"/>
      <c r="D29" s="28">
        <f>22.46</f>
        <v>22.46</v>
      </c>
      <c r="E29" s="28">
        <v>17.82</v>
      </c>
      <c r="F29" s="28">
        <v>0</v>
      </c>
      <c r="G29" s="28">
        <v>0</v>
      </c>
      <c r="H29" s="28">
        <f>7.69</f>
        <v>7.69</v>
      </c>
      <c r="I29" s="28">
        <f>6.59</f>
        <v>6.59</v>
      </c>
      <c r="J29" s="28">
        <v>7.65</v>
      </c>
      <c r="K29" s="28">
        <f>5.46</f>
        <v>5.46</v>
      </c>
      <c r="L29" s="28">
        <v>0</v>
      </c>
      <c r="M29" s="28">
        <v>0</v>
      </c>
      <c r="N29" s="28">
        <v>0</v>
      </c>
      <c r="O29" s="28">
        <v>0</v>
      </c>
      <c r="P29" s="27">
        <f t="shared" si="0"/>
        <v>67.67</v>
      </c>
      <c r="S29" s="16"/>
    </row>
    <row r="30" spans="1:20" ht="23.25" x14ac:dyDescent="0.35">
      <c r="A30" s="37" t="s">
        <v>40</v>
      </c>
      <c r="B30" s="38"/>
      <c r="C30" s="38"/>
      <c r="D30" s="38"/>
      <c r="E30" s="38"/>
      <c r="F30" s="38"/>
      <c r="G30" s="38"/>
      <c r="H30" s="38"/>
      <c r="I30" s="38"/>
      <c r="J30" s="38"/>
      <c r="K30" s="38"/>
      <c r="L30" s="38"/>
      <c r="M30" s="38"/>
      <c r="N30" s="38"/>
      <c r="O30" s="38"/>
      <c r="P30" s="39"/>
    </row>
    <row r="31" spans="1:20" ht="18.75" x14ac:dyDescent="0.3">
      <c r="A31" s="46" t="s">
        <v>64</v>
      </c>
      <c r="B31" s="46"/>
      <c r="C31" s="46"/>
      <c r="D31" s="28">
        <f>773.33</f>
        <v>773.33</v>
      </c>
      <c r="E31" s="28">
        <v>773.33</v>
      </c>
      <c r="F31" s="28">
        <f>773.33</f>
        <v>773.33</v>
      </c>
      <c r="G31" s="28">
        <v>773.33</v>
      </c>
      <c r="H31" s="28">
        <f>773.33</f>
        <v>773.33</v>
      </c>
      <c r="I31" s="28">
        <f>773.33</f>
        <v>773.33</v>
      </c>
      <c r="J31" s="28">
        <f>773.33</f>
        <v>773.33</v>
      </c>
      <c r="K31" s="28">
        <f>400</f>
        <v>400</v>
      </c>
      <c r="L31" s="28">
        <v>0</v>
      </c>
      <c r="M31" s="28">
        <v>0</v>
      </c>
      <c r="N31" s="28">
        <v>0</v>
      </c>
      <c r="O31" s="28">
        <v>0</v>
      </c>
      <c r="P31" s="27">
        <f t="shared" si="0"/>
        <v>5813.31</v>
      </c>
    </row>
    <row r="32" spans="1:20" ht="18.75" x14ac:dyDescent="0.3">
      <c r="A32" s="47" t="s">
        <v>52</v>
      </c>
      <c r="B32" s="48"/>
      <c r="C32" s="49"/>
      <c r="D32" s="28">
        <v>0</v>
      </c>
      <c r="E32" s="28">
        <v>0</v>
      </c>
      <c r="F32" s="28">
        <v>0</v>
      </c>
      <c r="G32" s="28">
        <v>0</v>
      </c>
      <c r="H32" s="28">
        <v>0</v>
      </c>
      <c r="I32" s="28">
        <v>0</v>
      </c>
      <c r="J32" s="28">
        <v>0</v>
      </c>
      <c r="K32" s="28">
        <v>0</v>
      </c>
      <c r="L32" s="28">
        <v>0</v>
      </c>
      <c r="M32" s="28">
        <v>0</v>
      </c>
      <c r="N32" s="28">
        <v>0</v>
      </c>
      <c r="O32" s="28">
        <v>0</v>
      </c>
      <c r="P32" s="27">
        <f t="shared" si="0"/>
        <v>0</v>
      </c>
    </row>
    <row r="33" spans="1:32" ht="18.75" x14ac:dyDescent="0.3">
      <c r="A33" s="46" t="s">
        <v>58</v>
      </c>
      <c r="B33" s="46"/>
      <c r="C33" s="46"/>
      <c r="D33" s="27">
        <v>0</v>
      </c>
      <c r="E33" s="28">
        <v>0</v>
      </c>
      <c r="F33" s="28">
        <v>0</v>
      </c>
      <c r="G33" s="28">
        <v>0</v>
      </c>
      <c r="H33" s="28">
        <v>0</v>
      </c>
      <c r="I33" s="28">
        <v>0</v>
      </c>
      <c r="J33" s="28">
        <v>0</v>
      </c>
      <c r="K33" s="28">
        <v>0</v>
      </c>
      <c r="L33" s="28">
        <v>0</v>
      </c>
      <c r="M33" s="28">
        <v>0</v>
      </c>
      <c r="N33" s="28">
        <v>0</v>
      </c>
      <c r="O33" s="28">
        <v>0</v>
      </c>
      <c r="P33" s="27">
        <f>SUM(D33:O33)</f>
        <v>0</v>
      </c>
      <c r="U33" s="14"/>
      <c r="V33" s="14"/>
      <c r="W33" s="14"/>
      <c r="X33" s="14"/>
      <c r="Y33" s="14"/>
      <c r="Z33" s="14"/>
      <c r="AA33" s="14"/>
      <c r="AB33" s="14"/>
      <c r="AC33" s="14"/>
      <c r="AD33" s="14"/>
      <c r="AE33" s="14"/>
      <c r="AF33" s="14"/>
    </row>
    <row r="34" spans="1:32" ht="18.75" x14ac:dyDescent="0.3">
      <c r="A34" s="46" t="s">
        <v>56</v>
      </c>
      <c r="B34" s="46"/>
      <c r="C34" s="46"/>
      <c r="D34" s="27">
        <v>0</v>
      </c>
      <c r="E34" s="28">
        <v>0</v>
      </c>
      <c r="F34" s="28">
        <f>370</f>
        <v>370</v>
      </c>
      <c r="G34" s="28">
        <f>24.71</f>
        <v>24.71</v>
      </c>
      <c r="H34" s="28">
        <v>0</v>
      </c>
      <c r="I34" s="28">
        <v>0</v>
      </c>
      <c r="J34" s="28">
        <v>0</v>
      </c>
      <c r="K34" s="28">
        <v>0</v>
      </c>
      <c r="L34" s="28">
        <v>0</v>
      </c>
      <c r="M34" s="28">
        <v>0</v>
      </c>
      <c r="N34" s="28">
        <v>0</v>
      </c>
      <c r="O34" s="28">
        <v>0</v>
      </c>
      <c r="P34" s="27">
        <f>SUM(D34:O34)</f>
        <v>394.71</v>
      </c>
    </row>
    <row r="35" spans="1:32" ht="18.75" x14ac:dyDescent="0.3">
      <c r="A35" s="46" t="s">
        <v>41</v>
      </c>
      <c r="B35" s="46"/>
      <c r="C35" s="46"/>
      <c r="D35" s="27">
        <v>0</v>
      </c>
      <c r="E35" s="28">
        <v>0</v>
      </c>
      <c r="F35" s="28">
        <v>0</v>
      </c>
      <c r="G35" s="28">
        <v>0</v>
      </c>
      <c r="H35" s="28">
        <v>0</v>
      </c>
      <c r="I35" s="28">
        <v>0</v>
      </c>
      <c r="J35" s="28">
        <v>0</v>
      </c>
      <c r="K35" s="28">
        <v>0</v>
      </c>
      <c r="L35" s="28">
        <v>0</v>
      </c>
      <c r="M35" s="28">
        <v>0</v>
      </c>
      <c r="N35" s="28">
        <v>0</v>
      </c>
      <c r="O35" s="28">
        <v>0</v>
      </c>
      <c r="P35" s="27">
        <f t="shared" ref="P35:P42" si="1">SUM(D35:O35)</f>
        <v>0</v>
      </c>
    </row>
    <row r="36" spans="1:32" ht="18.75" x14ac:dyDescent="0.3">
      <c r="A36" s="48" t="s">
        <v>66</v>
      </c>
      <c r="B36" s="48"/>
      <c r="C36" s="49"/>
      <c r="D36" s="27">
        <v>0</v>
      </c>
      <c r="E36" s="28">
        <v>0</v>
      </c>
      <c r="F36" s="28">
        <v>0</v>
      </c>
      <c r="G36" s="28">
        <v>0</v>
      </c>
      <c r="H36" s="28">
        <v>0</v>
      </c>
      <c r="I36" s="28">
        <v>0</v>
      </c>
      <c r="J36" s="28">
        <v>0</v>
      </c>
      <c r="K36" s="28">
        <v>0</v>
      </c>
      <c r="L36" s="28">
        <v>0</v>
      </c>
      <c r="M36" s="28">
        <v>0</v>
      </c>
      <c r="N36" s="28">
        <v>0</v>
      </c>
      <c r="O36" s="28">
        <v>0</v>
      </c>
      <c r="P36" s="27">
        <f t="shared" si="1"/>
        <v>0</v>
      </c>
    </row>
    <row r="37" spans="1:32" ht="18.75" x14ac:dyDescent="0.3">
      <c r="A37" s="48" t="s">
        <v>75</v>
      </c>
      <c r="B37" s="48"/>
      <c r="C37" s="49"/>
      <c r="D37" s="29">
        <f>388.3+214.5</f>
        <v>602.79999999999995</v>
      </c>
      <c r="E37" s="28">
        <v>0</v>
      </c>
      <c r="F37" s="28">
        <v>0</v>
      </c>
      <c r="G37" s="28">
        <v>0</v>
      </c>
      <c r="H37" s="28">
        <f>273.9+2.34</f>
        <v>276.23999999999995</v>
      </c>
      <c r="I37" s="28">
        <v>0</v>
      </c>
      <c r="J37" s="28">
        <v>0</v>
      </c>
      <c r="K37" s="28">
        <v>0</v>
      </c>
      <c r="L37" s="28">
        <v>0</v>
      </c>
      <c r="M37" s="28">
        <v>0</v>
      </c>
      <c r="N37" s="28">
        <v>0</v>
      </c>
      <c r="O37" s="28">
        <v>0</v>
      </c>
      <c r="P37" s="27">
        <f t="shared" si="1"/>
        <v>879.04</v>
      </c>
      <c r="Q37" s="23"/>
    </row>
    <row r="38" spans="1:32" ht="18.75" x14ac:dyDescent="0.3">
      <c r="A38" s="48" t="s">
        <v>61</v>
      </c>
      <c r="B38" s="48"/>
      <c r="C38" s="49"/>
      <c r="D38" s="27">
        <f>566.4+5.88+12.23+87.29</f>
        <v>671.8</v>
      </c>
      <c r="E38" s="28">
        <f>477.97+3.82+11.96+15.92+29.15+98</f>
        <v>636.82000000000005</v>
      </c>
      <c r="F38" s="28">
        <f>23.25+56.39+35.41</f>
        <v>115.05</v>
      </c>
      <c r="G38" s="28">
        <f>320.9+21.44+2229.06+83.36-283.98+322.6</f>
        <v>2693.38</v>
      </c>
      <c r="H38" s="28">
        <f>86.25+86.25+92.8</f>
        <v>265.3</v>
      </c>
      <c r="I38" s="28">
        <v>0</v>
      </c>
      <c r="J38" s="28">
        <f>28.85+7.94</f>
        <v>36.79</v>
      </c>
      <c r="K38" s="28">
        <v>0</v>
      </c>
      <c r="L38" s="28">
        <v>0</v>
      </c>
      <c r="M38" s="28">
        <v>0</v>
      </c>
      <c r="N38" s="28">
        <v>0</v>
      </c>
      <c r="O38" s="28">
        <v>0</v>
      </c>
      <c r="P38" s="27">
        <f>SUM(D38:O38)</f>
        <v>4419.1400000000003</v>
      </c>
      <c r="Q38" s="24"/>
    </row>
    <row r="39" spans="1:32" ht="23.25" x14ac:dyDescent="0.35">
      <c r="A39" s="37" t="s">
        <v>42</v>
      </c>
      <c r="B39" s="38"/>
      <c r="C39" s="38"/>
      <c r="D39" s="38"/>
      <c r="E39" s="38"/>
      <c r="F39" s="38"/>
      <c r="G39" s="38"/>
      <c r="H39" s="38"/>
      <c r="I39" s="38"/>
      <c r="J39" s="38"/>
      <c r="K39" s="38"/>
      <c r="L39" s="38"/>
      <c r="M39" s="38"/>
      <c r="N39" s="38"/>
      <c r="O39" s="38"/>
      <c r="P39" s="39"/>
      <c r="Q39" s="22"/>
    </row>
    <row r="40" spans="1:32" ht="18.75" x14ac:dyDescent="0.3">
      <c r="A40" s="46" t="s">
        <v>43</v>
      </c>
      <c r="B40" s="46"/>
      <c r="C40" s="46"/>
      <c r="D40" s="28">
        <f>174.19+56.29</f>
        <v>230.48</v>
      </c>
      <c r="E40" s="28">
        <f>511.69+62.79</f>
        <v>574.48</v>
      </c>
      <c r="F40" s="28">
        <f>54.46</f>
        <v>54.46</v>
      </c>
      <c r="G40" s="28">
        <f>182.7</f>
        <v>182.7</v>
      </c>
      <c r="H40" s="28">
        <f>253.74</f>
        <v>253.74</v>
      </c>
      <c r="I40" s="28">
        <f>235.8</f>
        <v>235.8</v>
      </c>
      <c r="J40" s="28">
        <v>234.79</v>
      </c>
      <c r="K40" s="28">
        <v>0</v>
      </c>
      <c r="L40" s="28">
        <v>0</v>
      </c>
      <c r="M40" s="28">
        <v>0</v>
      </c>
      <c r="N40" s="28">
        <v>0</v>
      </c>
      <c r="O40" s="28">
        <v>0</v>
      </c>
      <c r="P40" s="27">
        <f t="shared" si="1"/>
        <v>1766.45</v>
      </c>
    </row>
    <row r="41" spans="1:32" ht="18.75" x14ac:dyDescent="0.3">
      <c r="A41" s="47" t="s">
        <v>53</v>
      </c>
      <c r="B41" s="48"/>
      <c r="C41" s="49"/>
      <c r="D41" s="28">
        <v>0</v>
      </c>
      <c r="E41" s="28">
        <v>0</v>
      </c>
      <c r="F41" s="28">
        <v>0</v>
      </c>
      <c r="G41" s="28">
        <v>0</v>
      </c>
      <c r="H41" s="28">
        <v>0</v>
      </c>
      <c r="I41" s="28">
        <v>0</v>
      </c>
      <c r="J41" s="28">
        <v>0</v>
      </c>
      <c r="K41" s="28">
        <v>0</v>
      </c>
      <c r="L41" s="28">
        <v>0</v>
      </c>
      <c r="M41" s="28">
        <v>0</v>
      </c>
      <c r="N41" s="28">
        <v>0</v>
      </c>
      <c r="O41" s="28">
        <v>0</v>
      </c>
      <c r="P41" s="27">
        <f t="shared" si="1"/>
        <v>0</v>
      </c>
    </row>
    <row r="42" spans="1:32" ht="18.75" x14ac:dyDescent="0.3">
      <c r="A42" s="46" t="s">
        <v>44</v>
      </c>
      <c r="B42" s="46"/>
      <c r="C42" s="46"/>
      <c r="D42" s="28">
        <v>30</v>
      </c>
      <c r="E42" s="28">
        <f>15+17.73</f>
        <v>32.730000000000004</v>
      </c>
      <c r="F42" s="28">
        <v>30</v>
      </c>
      <c r="G42" s="28">
        <f>30</f>
        <v>30</v>
      </c>
      <c r="H42" s="28">
        <f>30</f>
        <v>30</v>
      </c>
      <c r="I42" s="28">
        <f>30</f>
        <v>30</v>
      </c>
      <c r="J42" s="28">
        <f>30</f>
        <v>30</v>
      </c>
      <c r="K42" s="28">
        <f>30</f>
        <v>30</v>
      </c>
      <c r="L42" s="28">
        <v>0</v>
      </c>
      <c r="M42" s="28">
        <v>0</v>
      </c>
      <c r="N42" s="28">
        <v>0</v>
      </c>
      <c r="O42" s="28">
        <v>0</v>
      </c>
      <c r="P42" s="27">
        <f t="shared" si="1"/>
        <v>242.73000000000002</v>
      </c>
    </row>
    <row r="43" spans="1:32" ht="23.25" x14ac:dyDescent="0.35">
      <c r="A43" s="37" t="s">
        <v>45</v>
      </c>
      <c r="B43" s="38"/>
      <c r="C43" s="38"/>
      <c r="D43" s="38"/>
      <c r="E43" s="38"/>
      <c r="F43" s="38"/>
      <c r="G43" s="38"/>
      <c r="H43" s="38"/>
      <c r="I43" s="38"/>
      <c r="J43" s="38"/>
      <c r="K43" s="38"/>
      <c r="L43" s="38"/>
      <c r="M43" s="38"/>
      <c r="N43" s="38"/>
      <c r="O43" s="38"/>
      <c r="P43" s="39"/>
    </row>
    <row r="44" spans="1:32" ht="18.75" x14ac:dyDescent="0.3">
      <c r="A44" s="46" t="s">
        <v>46</v>
      </c>
      <c r="B44" s="46"/>
      <c r="C44" s="46"/>
      <c r="D44" s="27">
        <v>0</v>
      </c>
      <c r="E44" s="27">
        <v>0</v>
      </c>
      <c r="F44" s="27">
        <v>0</v>
      </c>
      <c r="G44" s="27">
        <v>0</v>
      </c>
      <c r="H44" s="27">
        <v>0</v>
      </c>
      <c r="I44" s="27">
        <v>0</v>
      </c>
      <c r="J44" s="27">
        <v>0</v>
      </c>
      <c r="K44" s="27">
        <v>0</v>
      </c>
      <c r="L44" s="27">
        <v>0</v>
      </c>
      <c r="M44" s="27">
        <v>0</v>
      </c>
      <c r="N44" s="27">
        <v>0</v>
      </c>
      <c r="O44" s="28">
        <v>0</v>
      </c>
      <c r="P44" s="27">
        <f>SUM(D44:O44)</f>
        <v>0</v>
      </c>
    </row>
    <row r="45" spans="1:32" ht="18.75" x14ac:dyDescent="0.3">
      <c r="A45" s="46" t="s">
        <v>47</v>
      </c>
      <c r="B45" s="46"/>
      <c r="C45" s="46"/>
      <c r="D45" s="27">
        <v>0</v>
      </c>
      <c r="E45" s="27">
        <v>0</v>
      </c>
      <c r="F45" s="27">
        <v>0</v>
      </c>
      <c r="G45" s="27">
        <v>0</v>
      </c>
      <c r="H45" s="27">
        <v>0</v>
      </c>
      <c r="I45" s="27">
        <v>0</v>
      </c>
      <c r="J45" s="28">
        <v>0</v>
      </c>
      <c r="K45" s="27">
        <v>0</v>
      </c>
      <c r="L45" s="27">
        <v>0</v>
      </c>
      <c r="M45" s="27">
        <v>0</v>
      </c>
      <c r="N45" s="27">
        <v>0</v>
      </c>
      <c r="O45" s="28">
        <v>0</v>
      </c>
      <c r="P45" s="27">
        <f t="shared" ref="P45:P48" si="2">SUM(D45:O45)</f>
        <v>0</v>
      </c>
    </row>
    <row r="46" spans="1:32" ht="18.75" x14ac:dyDescent="0.3">
      <c r="A46" s="46" t="s">
        <v>48</v>
      </c>
      <c r="B46" s="46"/>
      <c r="C46" s="46"/>
      <c r="D46" s="27">
        <v>0</v>
      </c>
      <c r="E46" s="27">
        <v>0</v>
      </c>
      <c r="F46" s="27">
        <v>0</v>
      </c>
      <c r="G46" s="27">
        <v>0</v>
      </c>
      <c r="H46" s="27">
        <v>0</v>
      </c>
      <c r="I46" s="27">
        <v>0</v>
      </c>
      <c r="J46" s="27">
        <v>0</v>
      </c>
      <c r="K46" s="27">
        <v>0</v>
      </c>
      <c r="L46" s="27">
        <v>0</v>
      </c>
      <c r="M46" s="27">
        <v>0</v>
      </c>
      <c r="N46" s="27">
        <v>0</v>
      </c>
      <c r="O46" s="27">
        <v>0</v>
      </c>
      <c r="P46" s="27">
        <f t="shared" si="2"/>
        <v>0</v>
      </c>
    </row>
    <row r="47" spans="1:32" ht="18.75" x14ac:dyDescent="0.3">
      <c r="A47" s="46" t="s">
        <v>49</v>
      </c>
      <c r="B47" s="46"/>
      <c r="C47" s="46"/>
      <c r="D47" s="27">
        <v>0</v>
      </c>
      <c r="E47" s="27">
        <v>0</v>
      </c>
      <c r="F47" s="27">
        <v>0</v>
      </c>
      <c r="G47" s="27">
        <v>0</v>
      </c>
      <c r="H47" s="27">
        <v>0</v>
      </c>
      <c r="I47" s="27">
        <v>0</v>
      </c>
      <c r="J47" s="27">
        <v>0</v>
      </c>
      <c r="K47" s="27">
        <v>0</v>
      </c>
      <c r="L47" s="27">
        <v>0</v>
      </c>
      <c r="M47" s="27">
        <v>0</v>
      </c>
      <c r="N47" s="27">
        <v>0</v>
      </c>
      <c r="O47" s="27">
        <v>0</v>
      </c>
      <c r="P47" s="27">
        <f t="shared" si="2"/>
        <v>0</v>
      </c>
    </row>
    <row r="48" spans="1:32" ht="18.75" x14ac:dyDescent="0.3">
      <c r="A48" s="46" t="s">
        <v>55</v>
      </c>
      <c r="B48" s="46"/>
      <c r="C48" s="46"/>
      <c r="D48" s="27">
        <v>0</v>
      </c>
      <c r="E48" s="27">
        <v>0</v>
      </c>
      <c r="F48" s="27">
        <v>0</v>
      </c>
      <c r="G48" s="27">
        <v>0</v>
      </c>
      <c r="H48" s="27">
        <v>0</v>
      </c>
      <c r="I48" s="27">
        <v>0</v>
      </c>
      <c r="J48" s="27">
        <v>0</v>
      </c>
      <c r="K48" s="27">
        <v>0</v>
      </c>
      <c r="L48" s="27">
        <v>0</v>
      </c>
      <c r="M48" s="27">
        <v>0</v>
      </c>
      <c r="N48" s="27">
        <v>0</v>
      </c>
      <c r="O48" s="27">
        <v>0</v>
      </c>
      <c r="P48" s="27">
        <f t="shared" si="2"/>
        <v>0</v>
      </c>
    </row>
    <row r="49" spans="1:16" ht="23.25" x14ac:dyDescent="0.35">
      <c r="A49" s="40" t="s">
        <v>67</v>
      </c>
      <c r="B49" s="41"/>
      <c r="C49" s="41"/>
      <c r="D49" s="41"/>
      <c r="E49" s="41"/>
      <c r="F49" s="41"/>
      <c r="G49" s="41"/>
      <c r="H49" s="41"/>
      <c r="I49" s="41"/>
      <c r="J49" s="41"/>
      <c r="K49" s="41"/>
      <c r="L49" s="41"/>
      <c r="M49" s="41"/>
      <c r="N49" s="41"/>
      <c r="O49" s="41"/>
      <c r="P49" s="42"/>
    </row>
    <row r="50" spans="1:16" ht="18.75" x14ac:dyDescent="0.3">
      <c r="A50" s="53" t="s">
        <v>77</v>
      </c>
      <c r="B50" s="53"/>
      <c r="C50" s="53"/>
      <c r="D50" s="26">
        <f>SUM(D12:D48)</f>
        <v>4654.87</v>
      </c>
      <c r="E50" s="26">
        <f>SUM(E12:E48)</f>
        <v>2526.56</v>
      </c>
      <c r="F50" s="26">
        <f t="shared" ref="F50:P50" si="3">SUM(F12:F48)</f>
        <v>1397.7900000000002</v>
      </c>
      <c r="G50" s="26">
        <f t="shared" si="3"/>
        <v>3759.07</v>
      </c>
      <c r="H50" s="26">
        <f t="shared" si="3"/>
        <v>1882.25</v>
      </c>
      <c r="I50" s="26">
        <f t="shared" si="3"/>
        <v>1100.67</v>
      </c>
      <c r="J50" s="26">
        <f t="shared" si="3"/>
        <v>1097.56</v>
      </c>
      <c r="K50" s="26">
        <f t="shared" si="3"/>
        <v>781.96</v>
      </c>
      <c r="L50" s="26">
        <f t="shared" si="3"/>
        <v>0</v>
      </c>
      <c r="M50" s="26">
        <f t="shared" si="3"/>
        <v>0</v>
      </c>
      <c r="N50" s="26">
        <f t="shared" si="3"/>
        <v>0</v>
      </c>
      <c r="O50" s="26">
        <f t="shared" si="3"/>
        <v>0</v>
      </c>
      <c r="P50" s="26">
        <f t="shared" si="3"/>
        <v>17200.73</v>
      </c>
    </row>
    <row r="51" spans="1:16" ht="23.25" x14ac:dyDescent="0.35">
      <c r="A51" s="40" t="s">
        <v>50</v>
      </c>
      <c r="B51" s="41"/>
      <c r="C51" s="41"/>
      <c r="D51" s="41"/>
      <c r="E51" s="41"/>
      <c r="F51" s="41"/>
      <c r="G51" s="41"/>
      <c r="H51" s="41"/>
      <c r="I51" s="41"/>
      <c r="J51" s="41"/>
      <c r="K51" s="41"/>
      <c r="L51" s="41"/>
      <c r="M51" s="41"/>
      <c r="N51" s="41"/>
      <c r="O51" s="41"/>
      <c r="P51" s="42"/>
    </row>
    <row r="52" spans="1:16" ht="18.75" x14ac:dyDescent="0.3">
      <c r="A52" s="47" t="s">
        <v>50</v>
      </c>
      <c r="B52" s="48"/>
      <c r="C52" s="49"/>
      <c r="D52" s="25">
        <f t="shared" ref="D52" si="4">SUM(D6+D7)-(D50)</f>
        <v>15745.130000000001</v>
      </c>
      <c r="E52" s="25">
        <f t="shared" ref="E52:O52" si="5">SUM(D52+E6+E7)-(E50)</f>
        <v>17252.57</v>
      </c>
      <c r="F52" s="25">
        <f t="shared" si="5"/>
        <v>16554.78</v>
      </c>
      <c r="G52" s="25">
        <f t="shared" si="5"/>
        <v>13395.71</v>
      </c>
      <c r="H52" s="25">
        <f t="shared" si="5"/>
        <v>11563.46</v>
      </c>
      <c r="I52" s="25">
        <f t="shared" si="5"/>
        <v>10547.789999999999</v>
      </c>
      <c r="J52" s="25">
        <f t="shared" si="5"/>
        <v>9921.5399999999991</v>
      </c>
      <c r="K52" s="25">
        <f t="shared" si="5"/>
        <v>9139.5799999999981</v>
      </c>
      <c r="L52" s="25">
        <f t="shared" si="5"/>
        <v>9139.5799999999981</v>
      </c>
      <c r="M52" s="25">
        <f t="shared" si="5"/>
        <v>9139.5799999999981</v>
      </c>
      <c r="N52" s="25">
        <f t="shared" si="5"/>
        <v>9139.5799999999981</v>
      </c>
      <c r="O52" s="25">
        <f t="shared" si="5"/>
        <v>9139.5799999999981</v>
      </c>
      <c r="P52" s="25">
        <f>SUM(P6+P7)-(P50)</f>
        <v>9139.5800000000017</v>
      </c>
    </row>
    <row r="53" spans="1:16" x14ac:dyDescent="0.25">
      <c r="A53" s="50" t="s">
        <v>79</v>
      </c>
      <c r="B53" s="51"/>
      <c r="C53" s="51"/>
      <c r="D53" s="51"/>
      <c r="E53" s="51"/>
      <c r="F53" s="51"/>
      <c r="G53" s="51"/>
      <c r="H53" s="51"/>
      <c r="I53" s="51"/>
      <c r="J53" s="51"/>
      <c r="K53" s="51"/>
      <c r="L53" s="51"/>
      <c r="M53" s="51"/>
      <c r="N53" s="51"/>
      <c r="O53" s="51"/>
      <c r="P53" s="51"/>
    </row>
    <row r="54" spans="1:16" x14ac:dyDescent="0.25">
      <c r="A54" s="52"/>
      <c r="B54" s="52"/>
      <c r="C54" s="52"/>
      <c r="D54" s="52"/>
      <c r="E54" s="52"/>
      <c r="F54" s="52"/>
      <c r="G54" s="52"/>
      <c r="H54" s="52"/>
      <c r="I54" s="52"/>
      <c r="J54" s="52"/>
      <c r="K54" s="52"/>
      <c r="L54" s="52"/>
      <c r="M54" s="52"/>
      <c r="N54" s="52"/>
      <c r="O54" s="52"/>
      <c r="P54" s="52"/>
    </row>
    <row r="55" spans="1:16" ht="18.75" x14ac:dyDescent="0.3">
      <c r="A55" s="34" t="s">
        <v>81</v>
      </c>
    </row>
  </sheetData>
  <mergeCells count="52">
    <mergeCell ref="A11:P11"/>
    <mergeCell ref="A1:L1"/>
    <mergeCell ref="M1:P1"/>
    <mergeCell ref="A2:P2"/>
    <mergeCell ref="A6:C6"/>
    <mergeCell ref="A7:C7"/>
    <mergeCell ref="A3:C3"/>
    <mergeCell ref="A17:C17"/>
    <mergeCell ref="A18:C18"/>
    <mergeCell ref="A19:C19"/>
    <mergeCell ref="A23:C23"/>
    <mergeCell ref="A22:P22"/>
    <mergeCell ref="A12:C12"/>
    <mergeCell ref="A13:C13"/>
    <mergeCell ref="A14:C14"/>
    <mergeCell ref="A15:C15"/>
    <mergeCell ref="A16:C16"/>
    <mergeCell ref="A37:C37"/>
    <mergeCell ref="A36:C36"/>
    <mergeCell ref="A30:P30"/>
    <mergeCell ref="A24:C24"/>
    <mergeCell ref="A20:C20"/>
    <mergeCell ref="A21:C21"/>
    <mergeCell ref="A53:P54"/>
    <mergeCell ref="A40:C40"/>
    <mergeCell ref="A41:C41"/>
    <mergeCell ref="A42:C42"/>
    <mergeCell ref="A44:C44"/>
    <mergeCell ref="A45:C45"/>
    <mergeCell ref="A46:C46"/>
    <mergeCell ref="A47:C47"/>
    <mergeCell ref="A48:C48"/>
    <mergeCell ref="A50:C50"/>
    <mergeCell ref="A49:P49"/>
    <mergeCell ref="A51:P51"/>
    <mergeCell ref="A52:C52"/>
    <mergeCell ref="A39:P39"/>
    <mergeCell ref="A43:P43"/>
    <mergeCell ref="A5:P5"/>
    <mergeCell ref="A10:P10"/>
    <mergeCell ref="A9:P9"/>
    <mergeCell ref="A25:C25"/>
    <mergeCell ref="A26:C26"/>
    <mergeCell ref="A27:C27"/>
    <mergeCell ref="A28:C28"/>
    <mergeCell ref="A29:C29"/>
    <mergeCell ref="A31:C31"/>
    <mergeCell ref="A32:C32"/>
    <mergeCell ref="A33:C33"/>
    <mergeCell ref="A34:C34"/>
    <mergeCell ref="A35:C35"/>
    <mergeCell ref="A38:C38"/>
  </mergeCells>
  <printOptions horizontalCentered="1"/>
  <pageMargins left="0.25" right="0.25" top="0.75" bottom="0.75" header="0.3" footer="0.3"/>
  <pageSetup scale="48"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9" zoomScale="86" zoomScaleNormal="86" workbookViewId="0">
      <selection activeCell="A46" sqref="A46:C4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55" t="s">
        <v>0</v>
      </c>
      <c r="B1" s="56"/>
      <c r="C1" s="56"/>
      <c r="D1" s="56"/>
      <c r="E1" s="56"/>
      <c r="F1" s="56"/>
      <c r="G1" s="56"/>
      <c r="H1" s="56"/>
      <c r="I1" s="56"/>
      <c r="J1" s="56"/>
      <c r="K1" s="56"/>
      <c r="L1" s="57"/>
      <c r="M1" s="58" t="s">
        <v>1</v>
      </c>
      <c r="N1" s="59"/>
      <c r="O1" s="59"/>
      <c r="P1" s="60"/>
    </row>
    <row r="2" spans="1:18" ht="18.75" x14ac:dyDescent="0.3">
      <c r="A2" s="61" t="s">
        <v>57</v>
      </c>
      <c r="B2" s="62"/>
      <c r="C2" s="62"/>
      <c r="D2" s="62"/>
      <c r="E2" s="62"/>
      <c r="F2" s="62"/>
      <c r="G2" s="62"/>
      <c r="H2" s="62"/>
      <c r="I2" s="62"/>
      <c r="J2" s="62"/>
      <c r="K2" s="62"/>
      <c r="L2" s="62"/>
      <c r="M2" s="62"/>
      <c r="N2" s="62"/>
      <c r="O2" s="62"/>
      <c r="P2" s="63"/>
    </row>
    <row r="3" spans="1:18" x14ac:dyDescent="0.25">
      <c r="A3" s="1" t="s">
        <v>70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2</v>
      </c>
      <c r="E4" s="1" t="s">
        <v>3</v>
      </c>
      <c r="F4" s="1" t="s">
        <v>4</v>
      </c>
      <c r="G4" s="1" t="s">
        <v>5</v>
      </c>
      <c r="H4" s="1" t="s">
        <v>6</v>
      </c>
      <c r="I4" s="1" t="s">
        <v>7</v>
      </c>
      <c r="J4" s="1" t="s">
        <v>8</v>
      </c>
      <c r="K4" s="1" t="s">
        <v>9</v>
      </c>
      <c r="L4" s="1" t="s">
        <v>10</v>
      </c>
      <c r="M4" s="1" t="s">
        <v>11</v>
      </c>
      <c r="N4" s="1" t="s">
        <v>12</v>
      </c>
      <c r="O4" s="1" t="s">
        <v>13</v>
      </c>
      <c r="P4" s="1" t="s">
        <v>14</v>
      </c>
    </row>
    <row r="5" spans="1:18" ht="23.25" x14ac:dyDescent="0.35">
      <c r="A5" s="68" t="s">
        <v>15</v>
      </c>
      <c r="B5" s="68"/>
      <c r="C5" s="68"/>
      <c r="D5" s="1"/>
      <c r="E5" s="1"/>
      <c r="F5" s="1"/>
      <c r="G5" s="1"/>
      <c r="H5" s="1"/>
      <c r="I5" s="1"/>
      <c r="J5" s="1"/>
      <c r="K5" s="1"/>
      <c r="L5" s="1"/>
      <c r="M5" s="1"/>
      <c r="N5" s="1"/>
      <c r="O5" s="1"/>
      <c r="P5" s="1"/>
    </row>
    <row r="6" spans="1:18" x14ac:dyDescent="0.25">
      <c r="A6" s="1" t="s">
        <v>16</v>
      </c>
      <c r="B6" s="1"/>
      <c r="C6" s="1"/>
      <c r="D6" s="2">
        <v>27900</v>
      </c>
      <c r="E6" s="1" t="s">
        <v>17</v>
      </c>
      <c r="F6" s="1" t="s">
        <v>18</v>
      </c>
      <c r="G6" s="1" t="s">
        <v>18</v>
      </c>
      <c r="H6" s="1" t="s">
        <v>19</v>
      </c>
      <c r="I6" s="1" t="s">
        <v>18</v>
      </c>
      <c r="J6" s="1" t="s">
        <v>19</v>
      </c>
      <c r="K6" s="1" t="s">
        <v>18</v>
      </c>
      <c r="L6" s="1" t="s">
        <v>20</v>
      </c>
      <c r="M6" s="1" t="s">
        <v>21</v>
      </c>
      <c r="N6" s="1" t="s">
        <v>18</v>
      </c>
      <c r="O6" s="1" t="s">
        <v>22</v>
      </c>
      <c r="P6" s="2">
        <f>SUM(D6:O6)</f>
        <v>27900</v>
      </c>
    </row>
    <row r="7" spans="1:18" x14ac:dyDescent="0.25">
      <c r="A7" s="1"/>
      <c r="B7" s="1"/>
      <c r="C7" s="1"/>
      <c r="D7" s="1"/>
      <c r="E7" s="1"/>
      <c r="F7" s="1"/>
      <c r="G7" s="1"/>
      <c r="H7" s="1"/>
      <c r="I7" s="1"/>
      <c r="J7" s="1"/>
      <c r="K7" s="1"/>
      <c r="L7" s="1"/>
      <c r="M7" s="1"/>
      <c r="N7" s="1"/>
      <c r="O7" s="1"/>
      <c r="P7" s="1"/>
    </row>
    <row r="8" spans="1:18" ht="18.75" x14ac:dyDescent="0.3">
      <c r="A8" s="72" t="s">
        <v>23</v>
      </c>
      <c r="B8" s="72"/>
      <c r="C8" s="72"/>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68" t="s">
        <v>24</v>
      </c>
      <c r="B10" s="68"/>
      <c r="C10" s="68"/>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66" t="s">
        <v>25</v>
      </c>
      <c r="B12" s="66"/>
      <c r="C12" s="66"/>
      <c r="D12" s="1" t="s">
        <v>2</v>
      </c>
      <c r="E12" s="1" t="s">
        <v>3</v>
      </c>
      <c r="F12" s="1" t="s">
        <v>4</v>
      </c>
      <c r="G12" s="1" t="s">
        <v>5</v>
      </c>
      <c r="H12" s="1" t="s">
        <v>6</v>
      </c>
      <c r="I12" s="1" t="s">
        <v>7</v>
      </c>
      <c r="J12" s="1" t="s">
        <v>8</v>
      </c>
      <c r="K12" s="1" t="s">
        <v>9</v>
      </c>
      <c r="L12" s="1" t="s">
        <v>10</v>
      </c>
      <c r="M12" s="1" t="s">
        <v>11</v>
      </c>
      <c r="N12" s="1" t="s">
        <v>12</v>
      </c>
      <c r="O12" s="1" t="s">
        <v>13</v>
      </c>
      <c r="P12" s="1" t="s">
        <v>26</v>
      </c>
    </row>
    <row r="13" spans="1:18" x14ac:dyDescent="0.25">
      <c r="A13" s="64" t="s">
        <v>27</v>
      </c>
      <c r="B13" s="64"/>
      <c r="C13" s="64"/>
      <c r="D13" s="1" t="s">
        <v>18</v>
      </c>
      <c r="E13" s="1" t="s">
        <v>22</v>
      </c>
      <c r="F13" s="1" t="s">
        <v>18</v>
      </c>
      <c r="G13" s="1" t="s">
        <v>22</v>
      </c>
      <c r="H13" s="2">
        <v>250</v>
      </c>
      <c r="I13" s="1" t="s">
        <v>28</v>
      </c>
      <c r="J13" s="1" t="s">
        <v>29</v>
      </c>
      <c r="K13" s="1" t="s">
        <v>22</v>
      </c>
      <c r="L13" s="1" t="s">
        <v>18</v>
      </c>
      <c r="M13" s="1" t="s">
        <v>21</v>
      </c>
      <c r="N13" s="1" t="s">
        <v>30</v>
      </c>
      <c r="O13" s="1" t="s">
        <v>18</v>
      </c>
      <c r="P13" s="2">
        <f t="shared" ref="P13:P20" si="0">SUM(D13:O13)</f>
        <v>250</v>
      </c>
    </row>
    <row r="14" spans="1:18" x14ac:dyDescent="0.25">
      <c r="A14" s="64" t="s">
        <v>31</v>
      </c>
      <c r="B14" s="64"/>
      <c r="C14" s="64"/>
      <c r="D14" s="1" t="s">
        <v>18</v>
      </c>
      <c r="E14" s="1" t="s">
        <v>22</v>
      </c>
      <c r="F14" s="1" t="s">
        <v>18</v>
      </c>
      <c r="G14" s="1" t="s">
        <v>30</v>
      </c>
      <c r="H14" s="2">
        <v>690</v>
      </c>
      <c r="I14" s="1" t="s">
        <v>22</v>
      </c>
      <c r="J14" s="1" t="s">
        <v>19</v>
      </c>
      <c r="K14" s="1" t="s">
        <v>22</v>
      </c>
      <c r="L14" s="1" t="s">
        <v>18</v>
      </c>
      <c r="M14" s="1" t="s">
        <v>18</v>
      </c>
      <c r="N14" s="1" t="s">
        <v>22</v>
      </c>
      <c r="O14" s="1" t="s">
        <v>18</v>
      </c>
      <c r="P14" s="2">
        <f t="shared" si="0"/>
        <v>690</v>
      </c>
    </row>
    <row r="15" spans="1:18" x14ac:dyDescent="0.25">
      <c r="A15" s="73" t="s">
        <v>32</v>
      </c>
      <c r="B15" s="73"/>
      <c r="C15" s="73"/>
      <c r="D15" s="3" t="s">
        <v>68</v>
      </c>
      <c r="E15" s="3">
        <v>0</v>
      </c>
      <c r="F15" s="3">
        <v>0</v>
      </c>
      <c r="G15" s="3">
        <v>0</v>
      </c>
      <c r="H15" s="3">
        <v>0</v>
      </c>
      <c r="I15" s="3">
        <v>0</v>
      </c>
      <c r="J15" s="3">
        <v>0</v>
      </c>
      <c r="K15" s="3">
        <v>0</v>
      </c>
      <c r="L15" s="3">
        <v>0</v>
      </c>
      <c r="M15" s="3">
        <v>0</v>
      </c>
      <c r="N15" s="3">
        <v>0</v>
      </c>
      <c r="O15" s="3">
        <v>0</v>
      </c>
      <c r="P15" s="4">
        <f t="shared" si="0"/>
        <v>0</v>
      </c>
      <c r="R15" s="17"/>
    </row>
    <row r="16" spans="1:18" x14ac:dyDescent="0.25">
      <c r="A16" s="64" t="s">
        <v>54</v>
      </c>
      <c r="B16" s="64"/>
      <c r="C16" s="64"/>
      <c r="D16" s="2">
        <v>39.99</v>
      </c>
      <c r="E16" s="2">
        <v>39.99</v>
      </c>
      <c r="F16" s="2">
        <v>39.99</v>
      </c>
      <c r="G16" s="2">
        <v>39.99</v>
      </c>
      <c r="H16" s="2">
        <v>39.99</v>
      </c>
      <c r="I16" s="2">
        <v>39.99</v>
      </c>
      <c r="J16" s="2">
        <v>39.99</v>
      </c>
      <c r="K16" s="2">
        <v>39.99</v>
      </c>
      <c r="L16" s="2">
        <v>39.99</v>
      </c>
      <c r="M16" s="2">
        <v>39.99</v>
      </c>
      <c r="N16" s="2">
        <v>39.99</v>
      </c>
      <c r="O16" s="2">
        <v>39.99</v>
      </c>
      <c r="P16" s="2">
        <f t="shared" si="0"/>
        <v>479.88000000000005</v>
      </c>
    </row>
    <row r="17" spans="1:19" x14ac:dyDescent="0.25">
      <c r="A17" s="64" t="s">
        <v>33</v>
      </c>
      <c r="B17" s="64"/>
      <c r="C17" s="64"/>
      <c r="D17" s="2">
        <v>2000</v>
      </c>
      <c r="E17" s="3">
        <v>0</v>
      </c>
      <c r="F17" s="3">
        <v>0</v>
      </c>
      <c r="G17" s="3">
        <v>0</v>
      </c>
      <c r="H17" s="3">
        <v>0</v>
      </c>
      <c r="I17" s="3">
        <v>0</v>
      </c>
      <c r="J17" s="3">
        <v>0</v>
      </c>
      <c r="K17" s="3">
        <v>0</v>
      </c>
      <c r="L17" s="3">
        <v>0</v>
      </c>
      <c r="M17" s="3">
        <v>0</v>
      </c>
      <c r="N17" s="3">
        <v>0</v>
      </c>
      <c r="O17" s="3">
        <v>0</v>
      </c>
      <c r="P17" s="2">
        <f t="shared" si="0"/>
        <v>2000</v>
      </c>
    </row>
    <row r="18" spans="1:19" x14ac:dyDescent="0.25">
      <c r="A18" s="64" t="s">
        <v>73</v>
      </c>
      <c r="B18" s="64"/>
      <c r="C18" s="64"/>
      <c r="D18" s="3">
        <v>2820</v>
      </c>
      <c r="E18" s="3">
        <v>0</v>
      </c>
      <c r="F18" s="3">
        <v>0</v>
      </c>
      <c r="G18" s="3">
        <v>0</v>
      </c>
      <c r="H18" s="3">
        <v>0</v>
      </c>
      <c r="I18" s="3">
        <v>0</v>
      </c>
      <c r="J18" s="3">
        <v>0</v>
      </c>
      <c r="K18" s="3">
        <v>0</v>
      </c>
      <c r="L18" s="3">
        <v>0</v>
      </c>
      <c r="M18" s="3">
        <v>0</v>
      </c>
      <c r="N18" s="3">
        <v>0</v>
      </c>
      <c r="O18" s="3">
        <v>0</v>
      </c>
      <c r="P18" s="3">
        <f t="shared" si="0"/>
        <v>2820</v>
      </c>
    </row>
    <row r="19" spans="1:19" x14ac:dyDescent="0.25">
      <c r="A19" s="64" t="s">
        <v>34</v>
      </c>
      <c r="B19" s="64"/>
      <c r="C19" s="64"/>
      <c r="D19" s="3">
        <v>0</v>
      </c>
      <c r="E19" s="3">
        <v>0</v>
      </c>
      <c r="F19" s="3">
        <v>0</v>
      </c>
      <c r="G19" s="3">
        <v>0</v>
      </c>
      <c r="H19" s="3">
        <v>0</v>
      </c>
      <c r="I19" s="3">
        <v>0</v>
      </c>
      <c r="J19" s="3">
        <v>0</v>
      </c>
      <c r="K19" s="3">
        <v>0</v>
      </c>
      <c r="L19" s="3">
        <v>0</v>
      </c>
      <c r="M19" s="3">
        <v>0</v>
      </c>
      <c r="N19" s="3">
        <v>0</v>
      </c>
      <c r="O19" s="2">
        <v>15</v>
      </c>
      <c r="P19" s="4">
        <f t="shared" si="0"/>
        <v>15</v>
      </c>
    </row>
    <row r="20" spans="1:19" x14ac:dyDescent="0.25">
      <c r="A20" s="64" t="s">
        <v>35</v>
      </c>
      <c r="B20" s="64"/>
      <c r="C20" s="64"/>
      <c r="D20" s="3">
        <v>0</v>
      </c>
      <c r="E20" s="3">
        <v>0</v>
      </c>
      <c r="F20" s="3">
        <v>0</v>
      </c>
      <c r="G20" s="3">
        <v>0</v>
      </c>
      <c r="H20" s="3">
        <v>0</v>
      </c>
      <c r="I20" s="3">
        <v>0</v>
      </c>
      <c r="J20" s="3">
        <v>0</v>
      </c>
      <c r="K20" s="3">
        <v>0</v>
      </c>
      <c r="L20" s="3">
        <v>0</v>
      </c>
      <c r="M20" s="3">
        <v>0</v>
      </c>
      <c r="N20" s="3">
        <v>0</v>
      </c>
      <c r="O20" s="3">
        <v>100</v>
      </c>
      <c r="P20" s="4">
        <f t="shared" si="0"/>
        <v>100</v>
      </c>
    </row>
    <row r="21" spans="1:19" x14ac:dyDescent="0.25">
      <c r="A21" s="8" t="s">
        <v>59</v>
      </c>
      <c r="B21" s="9"/>
      <c r="C21" s="10"/>
      <c r="D21" s="12" t="s">
        <v>62</v>
      </c>
      <c r="E21" s="12" t="s">
        <v>62</v>
      </c>
      <c r="F21" s="12" t="s">
        <v>62</v>
      </c>
      <c r="G21" s="12" t="s">
        <v>62</v>
      </c>
      <c r="H21" s="12" t="s">
        <v>62</v>
      </c>
      <c r="I21" s="12" t="s">
        <v>62</v>
      </c>
      <c r="J21" s="12" t="s">
        <v>62</v>
      </c>
      <c r="K21" s="12" t="s">
        <v>62</v>
      </c>
      <c r="L21" s="12" t="s">
        <v>62</v>
      </c>
      <c r="M21" s="12" t="s">
        <v>62</v>
      </c>
      <c r="N21" s="12" t="s">
        <v>62</v>
      </c>
      <c r="O21" s="12" t="s">
        <v>62</v>
      </c>
      <c r="P21" s="2">
        <v>300</v>
      </c>
    </row>
    <row r="22" spans="1:19" ht="18.75" x14ac:dyDescent="0.3">
      <c r="A22" s="66" t="s">
        <v>36</v>
      </c>
      <c r="B22" s="66"/>
      <c r="C22" s="66"/>
      <c r="D22" s="1"/>
      <c r="E22" s="1"/>
      <c r="F22" s="1"/>
      <c r="G22" s="1"/>
      <c r="H22" s="1"/>
      <c r="I22" s="1"/>
      <c r="J22" s="1"/>
      <c r="K22" s="1"/>
      <c r="L22" s="1"/>
      <c r="M22" s="1"/>
      <c r="N22" s="1"/>
      <c r="O22" s="1"/>
      <c r="P22" s="1"/>
    </row>
    <row r="23" spans="1:19" x14ac:dyDescent="0.25">
      <c r="A23" s="64" t="s">
        <v>69</v>
      </c>
      <c r="B23" s="64"/>
      <c r="C23" s="64"/>
      <c r="D23" s="3">
        <v>0</v>
      </c>
      <c r="E23" s="3">
        <v>0</v>
      </c>
      <c r="F23" s="3">
        <v>0</v>
      </c>
      <c r="G23" s="3">
        <v>0</v>
      </c>
      <c r="H23" s="3">
        <v>0</v>
      </c>
      <c r="I23" s="3">
        <v>0</v>
      </c>
      <c r="J23" s="3">
        <v>0</v>
      </c>
      <c r="K23" s="3">
        <v>0</v>
      </c>
      <c r="L23" s="3">
        <v>0</v>
      </c>
      <c r="M23" s="3">
        <v>0</v>
      </c>
      <c r="N23" s="3">
        <v>0</v>
      </c>
      <c r="O23" s="2">
        <v>133.47999999999999</v>
      </c>
      <c r="P23" s="4">
        <f t="shared" ref="P23:P29" si="1">SUM(D23:O23)</f>
        <v>133.47999999999999</v>
      </c>
    </row>
    <row r="24" spans="1:19" x14ac:dyDescent="0.25">
      <c r="A24" s="64" t="s">
        <v>37</v>
      </c>
      <c r="B24" s="64"/>
      <c r="C24" s="64"/>
      <c r="D24" s="3">
        <v>0</v>
      </c>
      <c r="E24" s="2">
        <v>53.39</v>
      </c>
      <c r="F24" s="2">
        <v>26.7</v>
      </c>
      <c r="G24" s="3">
        <v>0</v>
      </c>
      <c r="H24" s="3">
        <v>0</v>
      </c>
      <c r="I24" s="3">
        <v>0</v>
      </c>
      <c r="J24" s="3">
        <v>0</v>
      </c>
      <c r="K24" s="3">
        <v>0</v>
      </c>
      <c r="L24" s="3">
        <v>0</v>
      </c>
      <c r="M24" s="3">
        <v>0</v>
      </c>
      <c r="N24" s="3">
        <v>0</v>
      </c>
      <c r="O24" s="3">
        <v>0</v>
      </c>
      <c r="P24" s="4">
        <f t="shared" si="1"/>
        <v>80.09</v>
      </c>
    </row>
    <row r="25" spans="1:19" x14ac:dyDescent="0.25">
      <c r="A25" s="64" t="s">
        <v>38</v>
      </c>
      <c r="B25" s="64"/>
      <c r="C25" s="64"/>
      <c r="D25" s="3">
        <v>0</v>
      </c>
      <c r="E25" s="3">
        <v>0</v>
      </c>
      <c r="F25" s="3">
        <v>0</v>
      </c>
      <c r="G25" s="2">
        <v>13.35</v>
      </c>
      <c r="H25" s="3">
        <v>0</v>
      </c>
      <c r="I25" s="3">
        <v>0</v>
      </c>
      <c r="J25" s="3">
        <v>0</v>
      </c>
      <c r="K25" s="3">
        <v>0</v>
      </c>
      <c r="L25" s="3">
        <v>0</v>
      </c>
      <c r="M25" s="3">
        <v>0</v>
      </c>
      <c r="N25" s="3">
        <v>0</v>
      </c>
      <c r="O25" s="3">
        <v>0</v>
      </c>
      <c r="P25" s="4">
        <f t="shared" si="1"/>
        <v>13.35</v>
      </c>
    </row>
    <row r="26" spans="1:19" x14ac:dyDescent="0.25">
      <c r="A26" s="64" t="s">
        <v>39</v>
      </c>
      <c r="B26" s="64"/>
      <c r="C26" s="64"/>
      <c r="D26" s="3">
        <v>0</v>
      </c>
      <c r="E26" s="3">
        <v>0</v>
      </c>
      <c r="F26" s="3">
        <v>0</v>
      </c>
      <c r="G26" s="3">
        <v>0</v>
      </c>
      <c r="H26" s="3">
        <v>352.5</v>
      </c>
      <c r="I26" s="3">
        <v>0</v>
      </c>
      <c r="J26" s="3">
        <v>0</v>
      </c>
      <c r="K26" s="3">
        <v>0</v>
      </c>
      <c r="L26" s="3">
        <v>0</v>
      </c>
      <c r="M26" s="3">
        <v>0</v>
      </c>
      <c r="N26" s="3">
        <v>0</v>
      </c>
      <c r="O26" s="3">
        <v>0</v>
      </c>
      <c r="P26" s="4">
        <f t="shared" si="1"/>
        <v>352.5</v>
      </c>
    </row>
    <row r="27" spans="1:19" x14ac:dyDescent="0.25">
      <c r="A27" s="64" t="s">
        <v>65</v>
      </c>
      <c r="B27" s="64"/>
      <c r="C27" s="64"/>
      <c r="D27" s="2">
        <v>8.4600000000000009</v>
      </c>
      <c r="E27" s="2">
        <v>8.4600000000000009</v>
      </c>
      <c r="F27" s="2">
        <v>8.4600000000000009</v>
      </c>
      <c r="G27" s="2">
        <v>8.4600000000000009</v>
      </c>
      <c r="H27" s="2">
        <v>8.4600000000000009</v>
      </c>
      <c r="I27" s="2">
        <v>8.4600000000000009</v>
      </c>
      <c r="J27" s="2">
        <v>8.4600000000000009</v>
      </c>
      <c r="K27" s="2">
        <v>8.4600000000000009</v>
      </c>
      <c r="L27" s="2">
        <v>8.4600000000000009</v>
      </c>
      <c r="M27" s="2">
        <v>8.4600000000000009</v>
      </c>
      <c r="N27" s="2">
        <v>8.4600000000000009</v>
      </c>
      <c r="O27" s="2">
        <v>8.4600000000000009</v>
      </c>
      <c r="P27" s="2">
        <f t="shared" si="1"/>
        <v>101.52000000000004</v>
      </c>
    </row>
    <row r="28" spans="1:19" x14ac:dyDescent="0.25">
      <c r="A28" s="64" t="s">
        <v>72</v>
      </c>
      <c r="B28" s="64"/>
      <c r="C28" s="64"/>
      <c r="D28" s="2">
        <v>10</v>
      </c>
      <c r="E28" s="2">
        <v>10</v>
      </c>
      <c r="F28" s="2">
        <v>10</v>
      </c>
      <c r="G28" s="2">
        <v>10</v>
      </c>
      <c r="H28" s="2">
        <v>10</v>
      </c>
      <c r="I28" s="2">
        <v>10</v>
      </c>
      <c r="J28" s="2">
        <v>10</v>
      </c>
      <c r="K28" s="2">
        <v>10</v>
      </c>
      <c r="L28" s="2">
        <v>10</v>
      </c>
      <c r="M28" s="2">
        <v>10</v>
      </c>
      <c r="N28" s="2">
        <v>10</v>
      </c>
      <c r="O28" s="2">
        <v>10</v>
      </c>
      <c r="P28" s="2">
        <f t="shared" si="1"/>
        <v>120</v>
      </c>
    </row>
    <row r="29" spans="1:19" x14ac:dyDescent="0.25">
      <c r="A29" s="64" t="s">
        <v>63</v>
      </c>
      <c r="B29" s="64"/>
      <c r="C29" s="64"/>
      <c r="D29" s="2">
        <v>133.47999999999999</v>
      </c>
      <c r="E29" s="3">
        <v>0</v>
      </c>
      <c r="F29" s="2">
        <v>133.47999999999999</v>
      </c>
      <c r="G29" s="3">
        <v>0</v>
      </c>
      <c r="H29" s="2">
        <v>133.47999999999999</v>
      </c>
      <c r="I29" s="3">
        <v>0</v>
      </c>
      <c r="J29" s="2">
        <v>133.47999999999999</v>
      </c>
      <c r="K29" s="3">
        <v>0</v>
      </c>
      <c r="L29" s="2">
        <v>133.47999999999999</v>
      </c>
      <c r="M29" s="3">
        <v>0</v>
      </c>
      <c r="N29" s="2">
        <v>133.47999999999999</v>
      </c>
      <c r="O29" s="3">
        <v>0</v>
      </c>
      <c r="P29" s="2">
        <f t="shared" si="1"/>
        <v>800.88</v>
      </c>
      <c r="S29" s="16"/>
    </row>
    <row r="30" spans="1:19" x14ac:dyDescent="0.25">
      <c r="A30" s="1"/>
      <c r="B30" s="1"/>
      <c r="C30" s="1"/>
      <c r="D30" s="1"/>
      <c r="E30" s="1"/>
      <c r="F30" s="1"/>
      <c r="G30" s="1"/>
      <c r="H30" s="1"/>
      <c r="I30" s="1"/>
      <c r="J30" s="1"/>
      <c r="K30" s="1"/>
      <c r="L30" s="1"/>
      <c r="M30" s="1"/>
      <c r="N30" s="1"/>
      <c r="O30" s="1"/>
      <c r="P30" s="1"/>
    </row>
    <row r="31" spans="1:19" ht="18.75" x14ac:dyDescent="0.3">
      <c r="A31" s="66" t="s">
        <v>40</v>
      </c>
      <c r="B31" s="66"/>
      <c r="C31" s="66"/>
      <c r="D31" s="1"/>
      <c r="E31" s="1"/>
      <c r="F31" s="1"/>
      <c r="G31" s="1"/>
      <c r="H31" s="1"/>
      <c r="I31" s="1"/>
      <c r="J31" s="1"/>
      <c r="K31" s="1"/>
      <c r="L31" s="1"/>
      <c r="M31" s="1"/>
      <c r="N31" s="1"/>
      <c r="O31" s="1"/>
      <c r="P31" s="1"/>
    </row>
    <row r="32" spans="1:19" x14ac:dyDescent="0.25">
      <c r="A32" s="64" t="s">
        <v>64</v>
      </c>
      <c r="B32" s="64"/>
      <c r="C32" s="64"/>
      <c r="D32" s="2">
        <v>773.33</v>
      </c>
      <c r="E32" s="2">
        <v>773.33</v>
      </c>
      <c r="F32" s="2">
        <v>773.33</v>
      </c>
      <c r="G32" s="2">
        <v>850</v>
      </c>
      <c r="H32" s="2">
        <v>773.33</v>
      </c>
      <c r="I32" s="2">
        <v>773.33</v>
      </c>
      <c r="J32" s="2">
        <v>773.33</v>
      </c>
      <c r="K32" s="2">
        <v>850</v>
      </c>
      <c r="L32" s="2">
        <v>773.33</v>
      </c>
      <c r="M32" s="2">
        <v>773.33</v>
      </c>
      <c r="N32" s="2">
        <v>773.33</v>
      </c>
      <c r="O32" s="2">
        <v>850</v>
      </c>
      <c r="P32" s="2">
        <f>SUM(D32:O32)</f>
        <v>9509.9700000000012</v>
      </c>
    </row>
    <row r="33" spans="1:32" x14ac:dyDescent="0.25">
      <c r="A33" s="69" t="s">
        <v>52</v>
      </c>
      <c r="B33" s="70"/>
      <c r="C33" s="71"/>
      <c r="D33" s="2">
        <v>-185</v>
      </c>
      <c r="E33" s="2">
        <v>-185</v>
      </c>
      <c r="F33" s="2">
        <v>-185</v>
      </c>
      <c r="G33" s="2">
        <v>-185</v>
      </c>
      <c r="H33" s="2">
        <v>-185</v>
      </c>
      <c r="I33" s="2">
        <v>-185</v>
      </c>
      <c r="J33" s="2">
        <v>-185</v>
      </c>
      <c r="K33" s="2">
        <v>-185</v>
      </c>
      <c r="L33" s="2">
        <v>-185</v>
      </c>
      <c r="M33" s="2">
        <v>-185</v>
      </c>
      <c r="N33" s="2">
        <v>-185</v>
      </c>
      <c r="O33" s="2">
        <v>-185</v>
      </c>
      <c r="P33" s="2">
        <f>SUM(D33:O33)</f>
        <v>-2220</v>
      </c>
    </row>
    <row r="34" spans="1:32" x14ac:dyDescent="0.25">
      <c r="A34" s="64" t="s">
        <v>58</v>
      </c>
      <c r="B34" s="64"/>
      <c r="C34" s="64"/>
      <c r="D34" s="3">
        <v>0</v>
      </c>
      <c r="E34" s="3">
        <v>0</v>
      </c>
      <c r="F34" s="3">
        <v>100</v>
      </c>
      <c r="G34" s="3">
        <v>0</v>
      </c>
      <c r="H34" s="3">
        <v>0</v>
      </c>
      <c r="I34" s="3">
        <v>100</v>
      </c>
      <c r="J34" s="3">
        <v>0</v>
      </c>
      <c r="K34" s="3">
        <v>0</v>
      </c>
      <c r="L34" s="3">
        <v>100</v>
      </c>
      <c r="M34" s="3">
        <v>0</v>
      </c>
      <c r="N34" s="3">
        <v>0</v>
      </c>
      <c r="O34" s="3">
        <v>100</v>
      </c>
      <c r="P34" s="3">
        <f>SUM(D34:O34)</f>
        <v>400</v>
      </c>
      <c r="U34" s="14"/>
      <c r="V34" s="14"/>
      <c r="W34" s="14"/>
      <c r="X34" s="14"/>
      <c r="Y34" s="14"/>
      <c r="Z34" s="14"/>
      <c r="AA34" s="14"/>
      <c r="AB34" s="14"/>
      <c r="AC34" s="14"/>
      <c r="AD34" s="14"/>
      <c r="AE34" s="14"/>
      <c r="AF34" s="14"/>
    </row>
    <row r="35" spans="1:32" x14ac:dyDescent="0.25">
      <c r="A35" s="64" t="s">
        <v>56</v>
      </c>
      <c r="B35" s="64"/>
      <c r="C35" s="64"/>
      <c r="D35" s="3">
        <v>0</v>
      </c>
      <c r="E35" s="3">
        <v>0</v>
      </c>
      <c r="F35" s="3"/>
      <c r="G35" s="3">
        <v>250</v>
      </c>
      <c r="H35" s="3">
        <v>0</v>
      </c>
      <c r="I35" s="3">
        <v>0</v>
      </c>
      <c r="J35" s="3">
        <v>0</v>
      </c>
      <c r="K35" s="3">
        <v>0</v>
      </c>
      <c r="L35" s="3">
        <v>0</v>
      </c>
      <c r="M35" s="3">
        <v>250</v>
      </c>
      <c r="N35" s="3">
        <v>0</v>
      </c>
      <c r="O35" s="3">
        <v>0</v>
      </c>
      <c r="P35" s="3">
        <f>SUM(D35:O35)</f>
        <v>500</v>
      </c>
    </row>
    <row r="36" spans="1:32" x14ac:dyDescent="0.25">
      <c r="A36" s="64" t="s">
        <v>41</v>
      </c>
      <c r="B36" s="64"/>
      <c r="C36" s="64"/>
      <c r="D36" s="3">
        <v>0</v>
      </c>
      <c r="E36" s="3">
        <v>0</v>
      </c>
      <c r="F36" s="3">
        <v>0</v>
      </c>
      <c r="G36" s="3">
        <v>0</v>
      </c>
      <c r="H36" s="3">
        <v>0</v>
      </c>
      <c r="I36" s="3">
        <v>0</v>
      </c>
      <c r="J36" s="3">
        <v>0</v>
      </c>
      <c r="K36" s="3">
        <v>0</v>
      </c>
      <c r="L36" s="3">
        <v>0</v>
      </c>
      <c r="M36" s="3">
        <v>0</v>
      </c>
      <c r="N36" s="3">
        <v>0</v>
      </c>
      <c r="O36" s="3">
        <v>0</v>
      </c>
      <c r="P36" s="3">
        <v>1000</v>
      </c>
    </row>
    <row r="37" spans="1:32" x14ac:dyDescent="0.25">
      <c r="A37" s="18" t="s">
        <v>66</v>
      </c>
      <c r="B37" s="6"/>
      <c r="C37" s="7"/>
      <c r="D37" s="3">
        <v>0</v>
      </c>
      <c r="E37" s="3">
        <v>0</v>
      </c>
      <c r="F37" s="3">
        <v>0</v>
      </c>
      <c r="G37" s="3">
        <v>0</v>
      </c>
      <c r="H37" s="3">
        <v>0</v>
      </c>
      <c r="I37" s="3">
        <v>0</v>
      </c>
      <c r="J37" s="3">
        <v>0</v>
      </c>
      <c r="K37" s="3">
        <v>0</v>
      </c>
      <c r="L37" s="3">
        <v>0</v>
      </c>
      <c r="M37" s="3">
        <v>0</v>
      </c>
      <c r="N37" s="3">
        <v>0</v>
      </c>
      <c r="O37" s="3">
        <v>0</v>
      </c>
      <c r="P37" s="13">
        <v>750</v>
      </c>
    </row>
    <row r="38" spans="1:32" x14ac:dyDescent="0.25">
      <c r="A38" s="18" t="s">
        <v>75</v>
      </c>
      <c r="B38" s="18"/>
      <c r="C38" s="19"/>
      <c r="D38" s="21">
        <v>1500</v>
      </c>
      <c r="E38" s="13"/>
      <c r="F38" s="13"/>
      <c r="G38" s="13"/>
      <c r="H38" s="13"/>
      <c r="I38" s="13"/>
      <c r="J38" s="13"/>
      <c r="K38" s="13"/>
      <c r="L38" s="13"/>
      <c r="M38" s="13"/>
      <c r="N38" s="13"/>
      <c r="O38" s="13"/>
      <c r="P38" s="20">
        <v>1500</v>
      </c>
      <c r="Q38" s="23"/>
    </row>
    <row r="39" spans="1:32" x14ac:dyDescent="0.25">
      <c r="A39" s="9" t="s">
        <v>61</v>
      </c>
      <c r="B39" s="9"/>
      <c r="C39" s="10"/>
      <c r="D39" s="3">
        <v>200</v>
      </c>
      <c r="E39" s="3">
        <v>200</v>
      </c>
      <c r="F39" s="3">
        <v>200</v>
      </c>
      <c r="G39" s="3">
        <v>200</v>
      </c>
      <c r="H39" s="3">
        <v>200</v>
      </c>
      <c r="I39" s="3">
        <v>200</v>
      </c>
      <c r="J39" s="3">
        <v>200</v>
      </c>
      <c r="K39" s="3">
        <v>200</v>
      </c>
      <c r="L39" s="3">
        <v>200</v>
      </c>
      <c r="M39" s="3">
        <v>200</v>
      </c>
      <c r="N39" s="3">
        <v>200</v>
      </c>
      <c r="O39" s="3">
        <v>200</v>
      </c>
      <c r="P39" s="15" t="s">
        <v>60</v>
      </c>
      <c r="Q39" s="24"/>
    </row>
    <row r="40" spans="1:32" ht="18.75" x14ac:dyDescent="0.3">
      <c r="A40" s="66" t="s">
        <v>42</v>
      </c>
      <c r="B40" s="66"/>
      <c r="C40" s="66"/>
      <c r="D40" s="1"/>
      <c r="E40" s="1"/>
      <c r="F40" s="1"/>
      <c r="G40" s="1"/>
      <c r="H40" s="1"/>
      <c r="I40" s="1"/>
      <c r="J40" s="1"/>
      <c r="K40" s="1"/>
      <c r="L40" s="1"/>
      <c r="M40" s="1"/>
      <c r="N40" s="1"/>
      <c r="O40" s="1"/>
      <c r="P40" s="1"/>
      <c r="Q40" s="22"/>
    </row>
    <row r="41" spans="1:32" x14ac:dyDescent="0.25">
      <c r="A41" s="64" t="s">
        <v>43</v>
      </c>
      <c r="B41" s="64"/>
      <c r="C41" s="64"/>
      <c r="D41" s="2">
        <v>210</v>
      </c>
      <c r="E41" s="2">
        <v>210</v>
      </c>
      <c r="F41" s="2">
        <v>210</v>
      </c>
      <c r="G41" s="2">
        <v>210</v>
      </c>
      <c r="H41" s="2">
        <v>210</v>
      </c>
      <c r="I41" s="2">
        <v>210</v>
      </c>
      <c r="J41" s="2">
        <v>210</v>
      </c>
      <c r="K41" s="2">
        <v>210</v>
      </c>
      <c r="L41" s="2">
        <v>210</v>
      </c>
      <c r="M41" s="2">
        <v>210</v>
      </c>
      <c r="N41" s="2">
        <v>210</v>
      </c>
      <c r="O41" s="2">
        <v>210</v>
      </c>
      <c r="P41" s="5">
        <v>2520</v>
      </c>
    </row>
    <row r="42" spans="1:32" x14ac:dyDescent="0.25">
      <c r="A42" s="69" t="s">
        <v>53</v>
      </c>
      <c r="B42" s="70"/>
      <c r="C42" s="71"/>
      <c r="D42" s="2">
        <v>-24</v>
      </c>
      <c r="E42" s="2">
        <v>-24</v>
      </c>
      <c r="F42" s="2">
        <v>-24</v>
      </c>
      <c r="G42" s="2">
        <v>-24</v>
      </c>
      <c r="H42" s="2">
        <v>-24</v>
      </c>
      <c r="I42" s="2">
        <v>-24</v>
      </c>
      <c r="J42" s="2">
        <v>-24</v>
      </c>
      <c r="K42" s="2">
        <v>-24</v>
      </c>
      <c r="L42" s="2">
        <v>-24</v>
      </c>
      <c r="M42" s="2">
        <v>-24</v>
      </c>
      <c r="N42" s="2">
        <v>-24</v>
      </c>
      <c r="O42" s="2">
        <v>-24</v>
      </c>
      <c r="P42" s="5">
        <f>SUM(D42:O42)</f>
        <v>-288</v>
      </c>
    </row>
    <row r="43" spans="1:32" x14ac:dyDescent="0.25">
      <c r="A43" s="64" t="s">
        <v>44</v>
      </c>
      <c r="B43" s="64"/>
      <c r="C43" s="64"/>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66" t="s">
        <v>45</v>
      </c>
      <c r="B45" s="66"/>
      <c r="C45" s="66"/>
      <c r="D45" s="1"/>
      <c r="E45" s="1"/>
      <c r="F45" s="1"/>
      <c r="G45" s="1"/>
      <c r="H45" s="1"/>
      <c r="I45" s="1"/>
      <c r="J45" s="1"/>
      <c r="K45" s="1"/>
      <c r="L45" s="1"/>
      <c r="M45" s="1"/>
      <c r="N45" s="1"/>
      <c r="O45" s="1"/>
      <c r="P45" s="1"/>
    </row>
    <row r="46" spans="1:32" x14ac:dyDescent="0.25">
      <c r="A46" s="64" t="s">
        <v>46</v>
      </c>
      <c r="B46" s="64"/>
      <c r="C46" s="64"/>
      <c r="D46" s="3">
        <v>0</v>
      </c>
      <c r="E46" s="3">
        <v>0</v>
      </c>
      <c r="F46" s="3">
        <v>0</v>
      </c>
      <c r="G46" s="3">
        <v>0</v>
      </c>
      <c r="H46" s="3">
        <v>0</v>
      </c>
      <c r="I46" s="3">
        <v>0</v>
      </c>
      <c r="J46" s="3">
        <v>0</v>
      </c>
      <c r="K46" s="3">
        <v>0</v>
      </c>
      <c r="L46" s="3">
        <v>0</v>
      </c>
      <c r="M46" s="3">
        <v>0</v>
      </c>
      <c r="N46" s="3">
        <v>0</v>
      </c>
      <c r="O46" s="2"/>
      <c r="P46" s="3">
        <f>SUM(D46:O46)</f>
        <v>0</v>
      </c>
    </row>
    <row r="47" spans="1:32" x14ac:dyDescent="0.25">
      <c r="A47" s="64" t="s">
        <v>47</v>
      </c>
      <c r="B47" s="64"/>
      <c r="C47" s="64"/>
      <c r="D47" s="3">
        <v>0</v>
      </c>
      <c r="E47" s="3">
        <v>0</v>
      </c>
      <c r="F47" s="3">
        <v>0</v>
      </c>
      <c r="G47" s="3">
        <v>0</v>
      </c>
      <c r="H47" s="3">
        <v>0</v>
      </c>
      <c r="I47" s="3">
        <v>0</v>
      </c>
      <c r="J47" s="2"/>
      <c r="K47" s="3">
        <v>0</v>
      </c>
      <c r="L47" s="3">
        <v>0</v>
      </c>
      <c r="M47" s="3">
        <v>0</v>
      </c>
      <c r="N47" s="3">
        <v>0</v>
      </c>
      <c r="O47" s="2"/>
      <c r="P47" s="3">
        <f t="shared" ref="P47:P50" si="2">SUM(D47:O47)</f>
        <v>0</v>
      </c>
    </row>
    <row r="48" spans="1:32" x14ac:dyDescent="0.25">
      <c r="A48" s="67" t="s">
        <v>48</v>
      </c>
      <c r="B48" s="67"/>
      <c r="C48" s="67"/>
      <c r="D48" s="3">
        <v>0</v>
      </c>
      <c r="E48" s="3">
        <v>0</v>
      </c>
      <c r="F48" s="3">
        <v>0</v>
      </c>
      <c r="G48" s="3">
        <v>0</v>
      </c>
      <c r="H48" s="3">
        <v>0</v>
      </c>
      <c r="I48" s="3">
        <v>0</v>
      </c>
      <c r="J48" s="3">
        <v>0</v>
      </c>
      <c r="K48" s="3">
        <v>0</v>
      </c>
      <c r="L48" s="3">
        <v>0</v>
      </c>
      <c r="M48" s="3">
        <v>0</v>
      </c>
      <c r="N48" s="3">
        <v>0</v>
      </c>
      <c r="O48" s="3">
        <v>0</v>
      </c>
      <c r="P48" s="3">
        <f t="shared" si="2"/>
        <v>0</v>
      </c>
    </row>
    <row r="49" spans="1:16" x14ac:dyDescent="0.25">
      <c r="A49" s="64" t="s">
        <v>49</v>
      </c>
      <c r="B49" s="64"/>
      <c r="C49" s="64"/>
      <c r="D49" s="3">
        <v>0</v>
      </c>
      <c r="E49" s="3">
        <v>0</v>
      </c>
      <c r="F49" s="3">
        <v>0</v>
      </c>
      <c r="G49" s="3">
        <v>0</v>
      </c>
      <c r="H49" s="3">
        <v>0</v>
      </c>
      <c r="I49" s="3">
        <v>0</v>
      </c>
      <c r="J49" s="3">
        <v>0</v>
      </c>
      <c r="K49" s="3">
        <v>0</v>
      </c>
      <c r="L49" s="3">
        <v>0</v>
      </c>
      <c r="M49" s="3">
        <v>0</v>
      </c>
      <c r="N49" s="3">
        <v>0</v>
      </c>
      <c r="O49" s="3">
        <v>0</v>
      </c>
      <c r="P49" s="3">
        <f t="shared" si="2"/>
        <v>0</v>
      </c>
    </row>
    <row r="50" spans="1:16" x14ac:dyDescent="0.25">
      <c r="A50" s="64" t="s">
        <v>55</v>
      </c>
      <c r="B50" s="64"/>
      <c r="C50" s="64"/>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65" t="s">
        <v>67</v>
      </c>
      <c r="B53" s="65"/>
      <c r="C53" s="65"/>
      <c r="D53" s="2">
        <f>SUM(D13:D50)</f>
        <v>7516.2599999999993</v>
      </c>
      <c r="E53" s="2">
        <f t="shared" ref="E53:P53" si="3">SUM(E7:E52)</f>
        <v>1116.17</v>
      </c>
      <c r="F53" s="2">
        <f t="shared" si="3"/>
        <v>1322.96</v>
      </c>
      <c r="G53" s="2">
        <f t="shared" si="3"/>
        <v>1402.8</v>
      </c>
      <c r="H53" s="2">
        <f t="shared" si="3"/>
        <v>2488.7600000000002</v>
      </c>
      <c r="I53" s="2">
        <f t="shared" si="3"/>
        <v>1162.7800000000002</v>
      </c>
      <c r="J53" s="2">
        <f t="shared" si="3"/>
        <v>1196.26</v>
      </c>
      <c r="K53" s="2">
        <f t="shared" si="3"/>
        <v>1139.45</v>
      </c>
      <c r="L53" s="2">
        <f t="shared" si="3"/>
        <v>1296.26</v>
      </c>
      <c r="M53" s="2">
        <f t="shared" si="3"/>
        <v>1312.7800000000002</v>
      </c>
      <c r="N53" s="2">
        <f t="shared" si="3"/>
        <v>1196.26</v>
      </c>
      <c r="O53" s="2">
        <f t="shared" si="3"/>
        <v>1487.93</v>
      </c>
      <c r="P53" s="2">
        <f t="shared" si="3"/>
        <v>22288.670000000002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65" t="s">
        <v>50</v>
      </c>
      <c r="B56" s="65"/>
      <c r="C56" s="65"/>
      <c r="D56" s="2">
        <f>SUM(D6-D53)</f>
        <v>20383.740000000002</v>
      </c>
      <c r="E56" s="2">
        <f>SUM(D56-E53)</f>
        <v>19267.57</v>
      </c>
      <c r="F56" s="2">
        <f t="shared" ref="F56:O56" si="4">SUM(E56-F53)</f>
        <v>17944.61</v>
      </c>
      <c r="G56" s="2">
        <f t="shared" si="4"/>
        <v>16541.810000000001</v>
      </c>
      <c r="H56" s="2">
        <f t="shared" si="4"/>
        <v>14053.050000000001</v>
      </c>
      <c r="I56" s="2">
        <f t="shared" si="4"/>
        <v>12890.27</v>
      </c>
      <c r="J56" s="2">
        <f t="shared" si="4"/>
        <v>11694.01</v>
      </c>
      <c r="K56" s="2">
        <f t="shared" si="4"/>
        <v>10554.56</v>
      </c>
      <c r="L56" s="2">
        <f t="shared" si="4"/>
        <v>9258.2999999999993</v>
      </c>
      <c r="M56" s="2">
        <f t="shared" si="4"/>
        <v>7945.5199999999986</v>
      </c>
      <c r="N56" s="2">
        <f t="shared" si="4"/>
        <v>6749.2599999999984</v>
      </c>
      <c r="O56" s="2">
        <f t="shared" si="4"/>
        <v>5261.3299999999981</v>
      </c>
      <c r="P56" s="11">
        <f>SUM(D6-P53)</f>
        <v>5611.3299999999981</v>
      </c>
    </row>
    <row r="57" spans="1:16" x14ac:dyDescent="0.25">
      <c r="A57" s="51" t="s">
        <v>51</v>
      </c>
      <c r="B57" s="51"/>
      <c r="C57" s="51"/>
      <c r="D57" s="51"/>
      <c r="E57" s="51"/>
      <c r="F57" s="51"/>
      <c r="G57" s="51"/>
      <c r="H57" s="51"/>
      <c r="I57" s="51"/>
      <c r="J57" s="51"/>
      <c r="K57" s="51"/>
      <c r="L57" s="51"/>
      <c r="M57" s="51"/>
      <c r="N57" s="51"/>
      <c r="O57" s="51"/>
      <c r="P57" s="51"/>
    </row>
    <row r="58" spans="1:16" x14ac:dyDescent="0.25">
      <c r="A58" s="52"/>
      <c r="B58" s="52"/>
      <c r="C58" s="52"/>
      <c r="D58" s="52"/>
      <c r="E58" s="52"/>
      <c r="F58" s="52"/>
      <c r="G58" s="52"/>
      <c r="H58" s="52"/>
      <c r="I58" s="52"/>
      <c r="J58" s="52"/>
      <c r="K58" s="52"/>
      <c r="L58" s="52"/>
      <c r="M58" s="52"/>
      <c r="N58" s="52"/>
      <c r="O58" s="52"/>
      <c r="P58" s="52"/>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actual budget</vt:lpstr>
      <vt:lpstr>2018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2018-07-20T00:49:37Z</cp:lastPrinted>
  <dcterms:created xsi:type="dcterms:W3CDTF">2017-09-19T17:46:31Z</dcterms:created>
  <dcterms:modified xsi:type="dcterms:W3CDTF">2018-08-28T00:24:01Z</dcterms:modified>
</cp:coreProperties>
</file>